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labs_GAS\_2026\2602\260225_LISTINO_GAS_2603\"/>
    </mc:Choice>
  </mc:AlternateContent>
  <xr:revisionPtr revIDLastSave="0" documentId="13_ncr:1_{D9A307F7-426B-4810-97CD-461AD48B5A12}" xr6:coauthVersionLast="47" xr6:coauthVersionMax="47" xr10:uidLastSave="{00000000-0000-0000-0000-000000000000}"/>
  <bookViews>
    <workbookView xWindow="28680" yWindow="-165" windowWidth="29040" windowHeight="15720" tabRatio="703" xr2:uid="{00000000-000D-0000-FFFF-FFFF00000000}"/>
  </bookViews>
  <sheets>
    <sheet name="calcola_listino" sheetId="75" r:id="rId1"/>
    <sheet name="LISTINO_RETAIL" sheetId="72" r:id="rId2"/>
    <sheet name="LISTINO_PLACET" sheetId="73" r:id="rId3"/>
    <sheet name="LISTINO_RESELLER" sheetId="74" r:id="rId4"/>
  </sheets>
  <definedNames>
    <definedName name="_xlnm.Print_Area" localSheetId="2">LISTINO_PLACET!$A$1:$G$44</definedName>
    <definedName name="Print_Area" localSheetId="2">LISTINO_PLACET!$A$1:$G$70</definedName>
    <definedName name="Print_Area" localSheetId="3">LISTINO_RESELLER!$A$1:$G$51</definedName>
    <definedName name="Print_Area" localSheetId="1">LISTINO_RETAIL!$A$1:$G$77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5" l="1"/>
  <c r="I31" i="75" l="1"/>
  <c r="L29" i="75" l="1"/>
  <c r="N21" i="75"/>
  <c r="N22" i="75"/>
  <c r="N23" i="75"/>
  <c r="N20" i="75"/>
  <c r="N16" i="75"/>
  <c r="N17" i="75"/>
  <c r="N18" i="75"/>
  <c r="N19" i="75"/>
  <c r="N15" i="75"/>
  <c r="N11" i="75"/>
  <c r="N12" i="75"/>
  <c r="N13" i="75"/>
  <c r="N10" i="75"/>
  <c r="I32" i="75" l="1"/>
  <c r="Q19" i="75"/>
  <c r="Q18" i="75"/>
  <c r="Q16" i="75"/>
  <c r="Q17" i="75"/>
  <c r="Q15" i="75"/>
  <c r="Q13" i="75"/>
  <c r="Q10" i="75"/>
  <c r="Q11" i="75"/>
  <c r="Q12" i="75"/>
  <c r="O29" i="75"/>
  <c r="F10" i="74" l="1"/>
  <c r="T14" i="75"/>
  <c r="T15" i="75"/>
  <c r="T16" i="75"/>
  <c r="T17" i="75"/>
  <c r="T13" i="75"/>
  <c r="T11" i="75"/>
  <c r="T10" i="75"/>
  <c r="R28" i="75"/>
  <c r="U28" i="75" l="1"/>
  <c r="X28" i="75" l="1"/>
  <c r="AA20" i="75" l="1"/>
  <c r="AD20" i="75" l="1"/>
  <c r="AG20" i="75"/>
  <c r="AJ20" i="75" l="1"/>
  <c r="AM20" i="75" l="1"/>
  <c r="AP20" i="75" l="1"/>
  <c r="AS20" i="75" l="1"/>
  <c r="AV20" i="75" l="1"/>
  <c r="AY20" i="75" l="1"/>
  <c r="BB20" i="75" l="1"/>
  <c r="E4" i="75"/>
  <c r="E16" i="75" l="1"/>
  <c r="E10" i="75"/>
  <c r="T38" i="73"/>
  <c r="T37" i="73"/>
  <c r="S38" i="73"/>
  <c r="S37" i="73"/>
  <c r="L22" i="73"/>
  <c r="L21" i="73"/>
  <c r="F35" i="73"/>
  <c r="F34" i="73"/>
  <c r="K22" i="73"/>
  <c r="K21" i="73"/>
  <c r="B41" i="73"/>
  <c r="C41" i="73" s="1"/>
  <c r="B40" i="73"/>
  <c r="C40" i="73"/>
  <c r="D13" i="74" l="1"/>
  <c r="B13" i="74"/>
  <c r="B11" i="74"/>
  <c r="F10" i="73"/>
  <c r="F10" i="72"/>
  <c r="E17" i="75" l="1"/>
  <c r="E18" i="75" s="1"/>
  <c r="E11" i="75"/>
  <c r="E12" i="75" s="1"/>
  <c r="D21" i="74" s="1"/>
  <c r="E20" i="75"/>
  <c r="E21" i="75" s="1"/>
  <c r="E22" i="75" s="1"/>
  <c r="K13" i="73" l="1"/>
  <c r="E21" i="72"/>
  <c r="K14" i="73"/>
  <c r="E22" i="72"/>
  <c r="F22" i="73" l="1"/>
  <c r="F21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bezziel</author>
    <author>Cristina Leoni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valutare se serva aumentare
</t>
        </r>
      </text>
    </comment>
    <comment ref="E5" authorId="1" shapeId="0" xr:uid="{353CF1DD-4FD8-4FE6-9D81-31C09C8AA969}">
      <text>
        <r>
          <rPr>
            <sz val="9"/>
            <color indexed="81"/>
            <rFont val="Tahoma"/>
            <family val="2"/>
          </rPr>
          <t xml:space="preserve"> modificato da 7 a 8 a 9 a 7 POI 1. 
MODIFICATO A 2 LISTINI 2505</t>
        </r>
      </text>
    </comment>
    <comment ref="E6" authorId="0" shapeId="0" xr:uid="{3A56A103-8616-405B-AF9A-60EFAF38D97E}">
      <text>
        <r>
          <rPr>
            <b/>
            <sz val="9"/>
            <color indexed="81"/>
            <rFont val="Tahoma"/>
            <family val="2"/>
          </rPr>
          <t>scorsi mese: 10, poi 8</t>
        </r>
      </text>
    </comment>
    <comment ref="E7" authorId="0" shapeId="0" xr:uid="{250B78CF-7BF6-40BE-AB3B-638CB3E636C4}">
      <text>
        <r>
          <rPr>
            <b/>
            <sz val="9"/>
            <color indexed="81"/>
            <rFont val="Tahoma"/>
            <family val="2"/>
          </rPr>
          <t>scorsi mesi: 8 poi 6</t>
        </r>
      </text>
    </comment>
  </commentList>
</comments>
</file>

<file path=xl/sharedStrings.xml><?xml version="1.0" encoding="utf-8"?>
<sst xmlns="http://schemas.openxmlformats.org/spreadsheetml/2006/main" count="410" uniqueCount="161">
  <si>
    <t>Domestici</t>
  </si>
  <si>
    <t xml:space="preserve">Tipologia d'uso </t>
  </si>
  <si>
    <t>Commercializzazione e Vendita</t>
  </si>
  <si>
    <t>Altri oneri commerciali</t>
  </si>
  <si>
    <t>Nessuno: compresi nel prezzo dell'Energia</t>
  </si>
  <si>
    <t>ALTRI ONERI COMMERCIALI</t>
  </si>
  <si>
    <t>€/pdr/mese</t>
  </si>
  <si>
    <t>LISTINO GAS PLACET</t>
  </si>
  <si>
    <r>
      <t>CORRISPETTIVO FISSO - P</t>
    </r>
    <r>
      <rPr>
        <b/>
        <sz val="7"/>
        <rFont val="Arial"/>
        <family val="2"/>
      </rPr>
      <t>FIX</t>
    </r>
  </si>
  <si>
    <t>€/pod/anno</t>
  </si>
  <si>
    <t>€/pod/mese</t>
  </si>
  <si>
    <r>
      <t>PREZZO GAS -  FISSO - componente P</t>
    </r>
    <r>
      <rPr>
        <b/>
        <sz val="7"/>
        <rFont val="Arial"/>
        <family val="2"/>
      </rPr>
      <t>VOL</t>
    </r>
  </si>
  <si>
    <r>
      <t>P</t>
    </r>
    <r>
      <rPr>
        <sz val="6"/>
        <color indexed="9"/>
        <rFont val="Arial"/>
        <family val="2"/>
      </rPr>
      <t>VOL</t>
    </r>
  </si>
  <si>
    <t>listino FX</t>
  </si>
  <si>
    <t>listino placet</t>
  </si>
  <si>
    <t>alfa</t>
  </si>
  <si>
    <r>
      <t>PREZZO GAS -  VARIABILE - componente P</t>
    </r>
    <r>
      <rPr>
        <b/>
        <sz val="7"/>
        <rFont val="Arial"/>
        <family val="2"/>
      </rPr>
      <t>VOL</t>
    </r>
  </si>
  <si>
    <t>a</t>
  </si>
  <si>
    <t>c€/smc</t>
  </si>
  <si>
    <t>€/smc</t>
  </si>
  <si>
    <t>€/Smc</t>
  </si>
  <si>
    <t xml:space="preserve">                      dell’Autorità con riferimento a forniture di gas naturale con Potere Calorifico Superiore di riferimento pari a 0,038520 GJ/Smc</t>
  </si>
  <si>
    <t xml:space="preserve">                      ICIS-Heren con riferimento al secondo mese solare antecedente il trimestre T-esimo, e pubblicate sul sito internet </t>
  </si>
  <si>
    <t xml:space="preserve">                      media aritmetica delle quotazioni forward trimestrali OTC relative al trimestre T-esimo del gas, presso l’hub TTF, rilevate da </t>
  </si>
  <si>
    <r>
      <t>P</t>
    </r>
    <r>
      <rPr>
        <i/>
        <sz val="6"/>
        <rFont val="Arial"/>
        <family val="2"/>
      </rPr>
      <t>VOL</t>
    </r>
    <r>
      <rPr>
        <i/>
        <sz val="8"/>
        <rFont val="Arial"/>
        <family val="2"/>
      </rPr>
      <t xml:space="preserve"> = P_ING</t>
    </r>
    <r>
      <rPr>
        <i/>
        <sz val="6"/>
        <rFont val="Arial"/>
        <family val="2"/>
      </rPr>
      <t>T</t>
    </r>
    <r>
      <rPr>
        <i/>
        <sz val="8"/>
        <rFont val="Arial"/>
        <family val="2"/>
      </rPr>
      <t xml:space="preserve"> + </t>
    </r>
    <r>
      <rPr>
        <i/>
        <sz val="8"/>
        <rFont val="Symbol"/>
        <family val="1"/>
        <charset val="2"/>
      </rPr>
      <t>a</t>
    </r>
  </si>
  <si>
    <r>
      <t>dove: P_ING</t>
    </r>
    <r>
      <rPr>
        <i/>
        <sz val="6"/>
        <rFont val="Arial"/>
        <family val="2"/>
      </rPr>
      <t>T</t>
    </r>
    <r>
      <rPr>
        <i/>
        <sz val="8"/>
        <rFont val="Arial"/>
        <family val="2"/>
      </rPr>
      <t xml:space="preserve"> = espresso in €/Smc è il prezzo a copertura dei costi di approvvigionamento del gas naturale nel trimestre T-esimo, pari alla </t>
    </r>
  </si>
  <si>
    <r>
      <t xml:space="preserve">          </t>
    </r>
    <r>
      <rPr>
        <i/>
        <sz val="8"/>
        <rFont val="Symbol"/>
        <family val="1"/>
        <charset val="2"/>
      </rPr>
      <t>a</t>
    </r>
    <r>
      <rPr>
        <i/>
        <sz val="8"/>
        <rFont val="Arial"/>
        <family val="2"/>
      </rPr>
      <t xml:space="preserve"> = parametro liberamente determinato dal venditore</t>
    </r>
  </si>
  <si>
    <t>prezzo</t>
  </si>
  <si>
    <t>INCOLLARE</t>
  </si>
  <si>
    <t>LISTINO GAS - RESELLER</t>
  </si>
  <si>
    <t xml:space="preserve">Valido per contratti conclusi nel mese di: </t>
  </si>
  <si>
    <t>Perido di delivery:  12 mesi compresi da</t>
  </si>
  <si>
    <t>€/MWh</t>
  </si>
  <si>
    <t>quotazione gas (arrotondo dato alba soluzioni)</t>
  </si>
  <si>
    <t>RESELLER</t>
  </si>
  <si>
    <t>RETAIL</t>
  </si>
  <si>
    <t>LISTINO GAS - RETAIL</t>
  </si>
  <si>
    <t>https://www.albasoluzioni.net/login/</t>
  </si>
  <si>
    <t>Condominio ad uso domestico consumo &lt; 200.000 mc</t>
  </si>
  <si>
    <t>Si applica componente Onere di Commercializzazione come di seguito indicato</t>
  </si>
  <si>
    <t>no reseller</t>
  </si>
  <si>
    <t xml:space="preserve">Domestici - MONOMIA FISSO </t>
  </si>
  <si>
    <t>Non domestici  - MONOMIA FISSO</t>
  </si>
  <si>
    <t>Non domestici</t>
  </si>
  <si>
    <t>alba soluzioni PSV (massimo tra Winter, tutti i Quarter, tutti gli M)</t>
  </si>
  <si>
    <t>Usi diversi</t>
  </si>
  <si>
    <t>PREZZO GAS - FISSO (MONOMIA)</t>
  </si>
  <si>
    <t xml:space="preserve">Domestici </t>
  </si>
  <si>
    <t>Non Domestici</t>
  </si>
  <si>
    <t>margine aggiuntivo domestici</t>
  </si>
  <si>
    <t>margine aggiuntivo non domestici</t>
  </si>
  <si>
    <t>margine base modulazione</t>
  </si>
  <si>
    <t>listino domestici</t>
  </si>
  <si>
    <t>listino domestici arrotondato</t>
  </si>
  <si>
    <t>listino non domestici</t>
  </si>
  <si>
    <t>listino non domestici arrotondato</t>
  </si>
  <si>
    <t>listino reseller</t>
  </si>
  <si>
    <t>listino reseller arrotondato</t>
  </si>
  <si>
    <t>PSV solo se lo chiedono! Il prezzo sarà con CVG = 4 c€/smc se per l'offerta precedente PSBILBUY aveva la CVG = 3</t>
  </si>
  <si>
    <t>PREZZO GAS - INDICIZZATO PB SBIL BUY GIORNALIERO (MONOMIA)</t>
  </si>
  <si>
    <t>PB SBIL BUY + 0,10 €/smc</t>
  </si>
  <si>
    <t>PB SBIL BUY + 0,07 €/smc</t>
  </si>
  <si>
    <t>indice + spread</t>
  </si>
  <si>
    <t>Q125</t>
  </si>
  <si>
    <t>fonte ALBA</t>
  </si>
  <si>
    <t>confronto con offerta di Enel energia PLACET Fissa  Gas Consumer</t>
  </si>
  <si>
    <t>confronto con offerta di Enel energia PLACET Fissa  Gas Business</t>
  </si>
  <si>
    <t>confronto con offerta di Enel energia PLACET Variabile Gas Business</t>
  </si>
  <si>
    <t>confronto con offerta di Enel energia PLACET Variabile Gas Consumer</t>
  </si>
  <si>
    <t>NON INVIARE/NO PDF</t>
  </si>
  <si>
    <t>GY25</t>
  </si>
  <si>
    <t>*** aggiornare periodo prodotto</t>
  </si>
  <si>
    <t>pfix</t>
  </si>
  <si>
    <t>Q225</t>
  </si>
  <si>
    <t>Cal25</t>
  </si>
  <si>
    <t>Cal26</t>
  </si>
  <si>
    <t xml:space="preserve">Se il cliente sceglie come modalità di pagamento l'addebito SDD verrà applicato uno sconto di 1,5 €/mese. </t>
  </si>
  <si>
    <t xml:space="preserve">Se il cliente sceglie come modalità di spedizione della fattura la mail verrà applicato uno sconto di 1,5 €/mese. </t>
  </si>
  <si>
    <t>Q325</t>
  </si>
  <si>
    <t>COD_SERVIZIO</t>
  </si>
  <si>
    <t>COD_FLUSSO</t>
  </si>
  <si>
    <t>PIVA_UTENTE</t>
  </si>
  <si>
    <t>PIVA_GESTORE</t>
  </si>
  <si>
    <t>CP_UTENTE</t>
  </si>
  <si>
    <t>TIPO_CLIENTE</t>
  </si>
  <si>
    <t>TIPO_CONTRATTO</t>
  </si>
  <si>
    <t>MODALITA_ATTIVAZIONE</t>
  </si>
  <si>
    <t>NOME_OFFERTA</t>
  </si>
  <si>
    <t>COD_OFFERTA</t>
  </si>
  <si>
    <t>MODALITA_PAGAMENTO</t>
  </si>
  <si>
    <t>TIPO_OFFERTA</t>
  </si>
  <si>
    <t>URL_OFFERTA</t>
  </si>
  <si>
    <t>TELEFONO</t>
  </si>
  <si>
    <t>URL_SITO_VENDITORE</t>
  </si>
  <si>
    <t>P_FIX_F</t>
  </si>
  <si>
    <t>P_FIX_V</t>
  </si>
  <si>
    <t>PVOL</t>
  </si>
  <si>
    <t>ALPHA</t>
  </si>
  <si>
    <t>DATA_INIZIO</t>
  </si>
  <si>
    <t>DATA_FINE</t>
  </si>
  <si>
    <t>TO1</t>
  </si>
  <si>
    <t>FXGSFIXDOM00001</t>
  </si>
  <si>
    <t>Fenix placet fissa gas domestici</t>
  </si>
  <si>
    <t>024231GSFMP01XX000000PLAGFDOM001</t>
  </si>
  <si>
    <t>http://www.fenixenergia.it/placet/</t>
  </si>
  <si>
    <t>http://www.fenixenergia.it</t>
  </si>
  <si>
    <t>168.00</t>
  </si>
  <si>
    <t>0.95</t>
  </si>
  <si>
    <t>FXGSFIXBUS00001</t>
  </si>
  <si>
    <t>Fenix placet fissa gas altri usi</t>
  </si>
  <si>
    <t>024231GSFMP01XX000000PLAGFBUS001</t>
  </si>
  <si>
    <t>FXGSFIXCON00001</t>
  </si>
  <si>
    <t>Fenix placet fissa gas condomini</t>
  </si>
  <si>
    <t>024231GSFMP01XX000000PLAGFCON001</t>
  </si>
  <si>
    <t>FXGSVARDOM00001</t>
  </si>
  <si>
    <t>Fenix placet variabile gas domestici</t>
  </si>
  <si>
    <t>024231GSVMP01XX000000PLAGVDOM001</t>
  </si>
  <si>
    <t>0.35</t>
  </si>
  <si>
    <t>FXGSVARBUS00001</t>
  </si>
  <si>
    <t>Fenix placet variabile gas altri usi</t>
  </si>
  <si>
    <t>024231GSVMP01XX000000PLAGVBUS001</t>
  </si>
  <si>
    <t>FXGSVARCON00001</t>
  </si>
  <si>
    <t>Fenix placet variabile gas condomini</t>
  </si>
  <si>
    <t>024231GSVMP01XX000000PLAGVCON001</t>
  </si>
  <si>
    <t>Q425</t>
  </si>
  <si>
    <t>GY26</t>
  </si>
  <si>
    <t>Q126</t>
  </si>
  <si>
    <t>Cal27</t>
  </si>
  <si>
    <t>S25</t>
  </si>
  <si>
    <t>W25</t>
  </si>
  <si>
    <t>Q226</t>
  </si>
  <si>
    <t>Q326</t>
  </si>
  <si>
    <t>listini validi da AGO-25-LUG-26</t>
  </si>
  <si>
    <t>prezzi confermati</t>
  </si>
  <si>
    <t>S26</t>
  </si>
  <si>
    <t>Q426</t>
  </si>
  <si>
    <t>Q127</t>
  </si>
  <si>
    <t>W26</t>
  </si>
  <si>
    <t>S27</t>
  </si>
  <si>
    <t>W27</t>
  </si>
  <si>
    <t>S28</t>
  </si>
  <si>
    <t>GY27</t>
  </si>
  <si>
    <t>Cal28</t>
  </si>
  <si>
    <t>BoW</t>
  </si>
  <si>
    <t>Weekend</t>
  </si>
  <si>
    <t>WDNW</t>
  </si>
  <si>
    <t>BoM</t>
  </si>
  <si>
    <t>Month ahead</t>
  </si>
  <si>
    <t>PREZZO GAS -  FISSO</t>
  </si>
  <si>
    <t>Codice Listino</t>
  </si>
  <si>
    <t>Domestici e Non domestici microbusiness ( &lt; 100.000 Smc/anno ) - MONOMIA</t>
  </si>
  <si>
    <t>Note</t>
  </si>
  <si>
    <t>Max: 500.000 smc/anno</t>
  </si>
  <si>
    <t>Day ahead</t>
  </si>
  <si>
    <t>Cal29</t>
  </si>
  <si>
    <t>Estate 26</t>
  </si>
  <si>
    <t>Inverno 26</t>
  </si>
  <si>
    <t>Estate 27</t>
  </si>
  <si>
    <t>Inverno 27</t>
  </si>
  <si>
    <t>Estate 28</t>
  </si>
  <si>
    <t>2603GERLFM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</si>
</sst>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_-;\-* #,##0.000_-;_-* &quot;-&quot;??_-;_-@_-"/>
    <numFmt numFmtId="167" formatCode="_-[$€]\ * #,##0.00_-;\-[$€]\ * #,##0.00_-;_-[$€]\ * &quot;-&quot;??_-;_-@_-"/>
    <numFmt numFmtId="168" formatCode="_-* #,##0.00\ _D_M_-;\-* #,##0.00\ _D_M_-;_-* &quot;-&quot;??\ _D_M_-;_-@_-"/>
    <numFmt numFmtId="169" formatCode="[$-410]mmmm\-yy;@"/>
    <numFmt numFmtId="170" formatCode="[$-410]mmm\-yy;@"/>
    <numFmt numFmtId="171" formatCode="_-* #,##0.0_-;\-* #,##0.0_-;_-* &quot;-&quot;?_-;_-@_-"/>
    <numFmt numFmtId="172" formatCode="_-* #,##0.000_-;\-* #,##0.000_-;_-* &quot;-&quot;?_-;_-@_-"/>
    <numFmt numFmtId="173" formatCode="0.000"/>
    <numFmt numFmtId="174" formatCode="dd/mm/yyyy;@"/>
    <numFmt numFmtId="175" formatCode="dd\.mm\.yyyy;@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sz val="6"/>
      <color indexed="9"/>
      <name val="Arial"/>
      <family val="2"/>
    </font>
    <font>
      <sz val="8"/>
      <color indexed="9"/>
      <name val="Symbol"/>
      <family val="1"/>
      <charset val="2"/>
    </font>
    <font>
      <i/>
      <sz val="6"/>
      <name val="Arial"/>
      <family val="2"/>
    </font>
    <font>
      <i/>
      <sz val="8"/>
      <name val="Symbol"/>
      <family val="1"/>
      <charset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10"/>
      <name val="Century Gothic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Century Gothic"/>
      <family val="2"/>
    </font>
    <font>
      <sz val="8"/>
      <color rgb="FFFF0000"/>
      <name val="Arial"/>
      <family val="2"/>
    </font>
    <font>
      <sz val="8"/>
      <color rgb="FFFF0000"/>
      <name val="Century Gothic"/>
      <family val="2"/>
    </font>
    <font>
      <b/>
      <sz val="8"/>
      <name val="Century Gothic"/>
      <family val="2"/>
    </font>
    <font>
      <b/>
      <sz val="8"/>
      <color rgb="FFFF0000"/>
      <name val="Arial"/>
      <family val="2"/>
    </font>
    <font>
      <sz val="9"/>
      <color indexed="81"/>
      <name val="Tahoma"/>
      <family val="2"/>
    </font>
    <font>
      <b/>
      <sz val="11"/>
      <color rgb="FF00B050"/>
      <name val="Arial"/>
      <family val="2"/>
    </font>
    <font>
      <b/>
      <sz val="10"/>
      <color theme="4"/>
      <name val="Arial"/>
      <family val="2"/>
    </font>
    <font>
      <sz val="9"/>
      <name val="Century Gothic"/>
      <family val="2"/>
    </font>
    <font>
      <sz val="11"/>
      <color rgb="FF212529"/>
      <name val="Arial"/>
      <family val="2"/>
    </font>
    <font>
      <b/>
      <sz val="10"/>
      <color rgb="FFFF0000"/>
      <name val="Century Gothic"/>
      <family val="2"/>
    </font>
    <font>
      <sz val="9"/>
      <name val="Arial"/>
      <family val="2"/>
    </font>
    <font>
      <sz val="10"/>
      <color rgb="FFFF0000"/>
      <name val="Century Gothic"/>
      <family val="2"/>
    </font>
    <font>
      <b/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7" fillId="0" borderId="0" xfId="0" applyFont="1"/>
    <xf numFmtId="0" fontId="7" fillId="0" borderId="1" xfId="0" applyFont="1" applyBorder="1"/>
    <xf numFmtId="0" fontId="6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43" fontId="0" fillId="0" borderId="0" xfId="0" applyNumberFormat="1"/>
    <xf numFmtId="0" fontId="7" fillId="4" borderId="0" xfId="0" applyFont="1" applyFill="1"/>
    <xf numFmtId="0" fontId="0" fillId="4" borderId="0" xfId="0" applyFill="1"/>
    <xf numFmtId="43" fontId="7" fillId="0" borderId="1" xfId="4" applyFont="1" applyBorder="1"/>
    <xf numFmtId="43" fontId="0" fillId="0" borderId="0" xfId="4" applyFont="1"/>
    <xf numFmtId="43" fontId="22" fillId="0" borderId="1" xfId="4" applyFont="1" applyBorder="1"/>
    <xf numFmtId="43" fontId="7" fillId="0" borderId="0" xfId="4" applyFont="1"/>
    <xf numFmtId="0" fontId="2" fillId="0" borderId="0" xfId="0" applyFont="1"/>
    <xf numFmtId="0" fontId="13" fillId="0" borderId="0" xfId="0" applyFont="1"/>
    <xf numFmtId="0" fontId="6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0" xfId="0" applyFont="1"/>
    <xf numFmtId="43" fontId="22" fillId="0" borderId="1" xfId="5" applyFont="1" applyBorder="1"/>
    <xf numFmtId="0" fontId="4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43" fontId="19" fillId="0" borderId="0" xfId="4" applyFont="1"/>
    <xf numFmtId="49" fontId="13" fillId="0" borderId="0" xfId="0" applyNumberFormat="1" applyFont="1"/>
    <xf numFmtId="170" fontId="23" fillId="0" borderId="1" xfId="0" applyNumberFormat="1" applyFont="1" applyBorder="1" applyAlignment="1">
      <alignment horizontal="center"/>
    </xf>
    <xf numFmtId="166" fontId="0" fillId="0" borderId="0" xfId="0" applyNumberFormat="1"/>
    <xf numFmtId="166" fontId="7" fillId="0" borderId="1" xfId="4" applyNumberFormat="1" applyFont="1" applyBorder="1" applyAlignment="1">
      <alignment horizontal="center"/>
    </xf>
    <xf numFmtId="164" fontId="0" fillId="0" borderId="0" xfId="4" applyNumberFormat="1" applyFont="1"/>
    <xf numFmtId="164" fontId="24" fillId="0" borderId="0" xfId="4" applyNumberFormat="1" applyFont="1"/>
    <xf numFmtId="171" fontId="0" fillId="0" borderId="0" xfId="0" applyNumberFormat="1"/>
    <xf numFmtId="165" fontId="0" fillId="0" borderId="0" xfId="0" applyNumberFormat="1"/>
    <xf numFmtId="166" fontId="0" fillId="5" borderId="0" xfId="0" applyNumberFormat="1" applyFill="1"/>
    <xf numFmtId="172" fontId="0" fillId="5" borderId="0" xfId="0" applyNumberFormat="1" applyFill="1"/>
    <xf numFmtId="43" fontId="25" fillId="0" borderId="1" xfId="4" applyFont="1" applyBorder="1"/>
    <xf numFmtId="0" fontId="3" fillId="0" borderId="0" xfId="1" applyAlignment="1" applyProtection="1"/>
    <xf numFmtId="166" fontId="7" fillId="0" borderId="0" xfId="4" applyNumberFormat="1" applyFont="1" applyBorder="1"/>
    <xf numFmtId="0" fontId="1" fillId="0" borderId="0" xfId="0" applyFont="1"/>
    <xf numFmtId="164" fontId="1" fillId="0" borderId="1" xfId="4" applyNumberFormat="1" applyFont="1" applyBorder="1"/>
    <xf numFmtId="171" fontId="0" fillId="0" borderId="1" xfId="0" applyNumberFormat="1" applyBorder="1"/>
    <xf numFmtId="171" fontId="0" fillId="0" borderId="11" xfId="0" applyNumberFormat="1" applyBorder="1"/>
    <xf numFmtId="164" fontId="0" fillId="0" borderId="11" xfId="4" applyNumberFormat="1" applyFont="1" applyBorder="1"/>
    <xf numFmtId="0" fontId="29" fillId="0" borderId="0" xfId="0" applyFont="1"/>
    <xf numFmtId="0" fontId="1" fillId="6" borderId="0" xfId="0" applyFont="1" applyFill="1"/>
    <xf numFmtId="43" fontId="22" fillId="0" borderId="1" xfId="5" applyFont="1" applyFill="1" applyBorder="1"/>
    <xf numFmtId="43" fontId="7" fillId="0" borderId="1" xfId="4" applyFont="1" applyFill="1" applyBorder="1"/>
    <xf numFmtId="43" fontId="22" fillId="7" borderId="1" xfId="5" applyFont="1" applyFill="1" applyBorder="1"/>
    <xf numFmtId="14" fontId="0" fillId="0" borderId="0" xfId="0" applyNumberFormat="1"/>
    <xf numFmtId="0" fontId="0" fillId="5" borderId="0" xfId="0" applyFill="1"/>
    <xf numFmtId="0" fontId="0" fillId="7" borderId="0" xfId="0" applyFill="1"/>
    <xf numFmtId="0" fontId="29" fillId="0" borderId="0" xfId="0" applyFont="1" applyAlignment="1">
      <alignment horizontal="left" vertical="center" indent="1"/>
    </xf>
    <xf numFmtId="165" fontId="0" fillId="0" borderId="0" xfId="4" applyNumberFormat="1" applyFont="1"/>
    <xf numFmtId="165" fontId="28" fillId="0" borderId="0" xfId="4" applyNumberFormat="1" applyFont="1"/>
    <xf numFmtId="165" fontId="31" fillId="0" borderId="0" xfId="4" applyNumberFormat="1" applyFont="1"/>
    <xf numFmtId="0" fontId="32" fillId="0" borderId="0" xfId="0" quotePrefix="1" applyFont="1"/>
    <xf numFmtId="0" fontId="2" fillId="0" borderId="0" xfId="0" applyFont="1" applyAlignment="1">
      <alignment horizontal="left"/>
    </xf>
    <xf numFmtId="175" fontId="2" fillId="0" borderId="0" xfId="0" applyNumberFormat="1" applyFont="1"/>
    <xf numFmtId="174" fontId="33" fillId="0" borderId="0" xfId="11" applyNumberFormat="1" applyFont="1" applyAlignment="1">
      <alignment horizontal="left"/>
    </xf>
    <xf numFmtId="174" fontId="33" fillId="0" borderId="0" xfId="11" applyNumberFormat="1" applyFont="1"/>
    <xf numFmtId="173" fontId="33" fillId="0" borderId="0" xfId="11" applyNumberFormat="1" applyFont="1" applyAlignment="1">
      <alignment horizontal="center"/>
    </xf>
    <xf numFmtId="173" fontId="33" fillId="0" borderId="0" xfId="11" applyNumberFormat="1" applyFont="1" applyAlignment="1">
      <alignment horizontal="left"/>
    </xf>
    <xf numFmtId="173" fontId="33" fillId="0" borderId="0" xfId="11" applyNumberFormat="1" applyFont="1"/>
    <xf numFmtId="0" fontId="34" fillId="0" borderId="0" xfId="0" applyFont="1"/>
    <xf numFmtId="17" fontId="33" fillId="0" borderId="0" xfId="11" applyNumberFormat="1" applyFont="1" applyAlignment="1">
      <alignment horizontal="left"/>
    </xf>
    <xf numFmtId="17" fontId="33" fillId="0" borderId="0" xfId="11" applyNumberFormat="1" applyFont="1"/>
    <xf numFmtId="173" fontId="36" fillId="7" borderId="0" xfId="11" applyNumberFormat="1" applyFont="1" applyFill="1" applyAlignment="1">
      <alignment horizontal="center"/>
    </xf>
    <xf numFmtId="17" fontId="36" fillId="7" borderId="0" xfId="11" applyNumberFormat="1" applyFont="1" applyFill="1" applyAlignment="1">
      <alignment horizontal="left"/>
    </xf>
    <xf numFmtId="173" fontId="33" fillId="0" borderId="0" xfId="0" applyNumberFormat="1" applyFont="1" applyAlignment="1">
      <alignment horizontal="left"/>
    </xf>
    <xf numFmtId="173" fontId="36" fillId="7" borderId="0" xfId="11" applyNumberFormat="1" applyFont="1" applyFill="1"/>
    <xf numFmtId="173" fontId="33" fillId="0" borderId="0" xfId="0" applyNumberFormat="1" applyFont="1"/>
    <xf numFmtId="173" fontId="36" fillId="7" borderId="0" xfId="0" applyNumberFormat="1" applyFont="1" applyFill="1"/>
    <xf numFmtId="173" fontId="36" fillId="7" borderId="0" xfId="11" applyNumberFormat="1" applyFont="1" applyFill="1" applyAlignment="1">
      <alignment horizontal="left"/>
    </xf>
    <xf numFmtId="173" fontId="36" fillId="7" borderId="0" xfId="0" applyNumberFormat="1" applyFont="1" applyFill="1" applyAlignment="1">
      <alignment horizontal="left"/>
    </xf>
    <xf numFmtId="173" fontId="37" fillId="0" borderId="0" xfId="0" applyNumberFormat="1" applyFont="1" applyAlignment="1">
      <alignment horizontal="left"/>
    </xf>
    <xf numFmtId="173" fontId="37" fillId="0" borderId="0" xfId="0" applyNumberFormat="1" applyFont="1"/>
    <xf numFmtId="173" fontId="2" fillId="0" borderId="0" xfId="0" applyNumberFormat="1" applyFont="1"/>
    <xf numFmtId="0" fontId="30" fillId="0" borderId="12" xfId="0" applyFont="1" applyBorder="1"/>
    <xf numFmtId="0" fontId="30" fillId="0" borderId="13" xfId="0" applyFont="1" applyBorder="1"/>
    <xf numFmtId="0" fontId="39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3" fontId="0" fillId="0" borderId="0" xfId="4" applyFont="1" applyBorder="1"/>
    <xf numFmtId="43" fontId="13" fillId="0" borderId="0" xfId="0" applyNumberFormat="1" applyFont="1"/>
    <xf numFmtId="4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1" fillId="0" borderId="18" xfId="0" applyFont="1" applyBorder="1"/>
    <xf numFmtId="43" fontId="22" fillId="7" borderId="19" xfId="5" applyFont="1" applyFill="1" applyBorder="1"/>
    <xf numFmtId="0" fontId="0" fillId="0" borderId="20" xfId="0" applyBorder="1"/>
    <xf numFmtId="173" fontId="33" fillId="7" borderId="0" xfId="11" applyNumberFormat="1" applyFont="1" applyFill="1"/>
    <xf numFmtId="43" fontId="40" fillId="0" borderId="1" xfId="4" applyFont="1" applyBorder="1"/>
    <xf numFmtId="173" fontId="33" fillId="7" borderId="0" xfId="0" applyNumberFormat="1" applyFont="1" applyFill="1"/>
    <xf numFmtId="173" fontId="33" fillId="7" borderId="0" xfId="0" applyNumberFormat="1" applyFont="1" applyFill="1" applyAlignment="1">
      <alignment horizontal="left"/>
    </xf>
    <xf numFmtId="43" fontId="34" fillId="0" borderId="0" xfId="4" applyFont="1"/>
    <xf numFmtId="43" fontId="35" fillId="0" borderId="0" xfId="4" applyFont="1"/>
    <xf numFmtId="43" fontId="2" fillId="0" borderId="0" xfId="4" applyFont="1"/>
    <xf numFmtId="43" fontId="33" fillId="0" borderId="0" xfId="4" applyFont="1"/>
    <xf numFmtId="173" fontId="36" fillId="0" borderId="0" xfId="11" applyNumberFormat="1" applyFont="1"/>
    <xf numFmtId="17" fontId="36" fillId="0" borderId="0" xfId="11" applyNumberFormat="1" applyFont="1" applyAlignment="1">
      <alignment horizontal="left"/>
    </xf>
    <xf numFmtId="174" fontId="28" fillId="0" borderId="0" xfId="11" applyNumberFormat="1" applyFont="1"/>
    <xf numFmtId="173" fontId="28" fillId="0" borderId="0" xfId="11" applyNumberFormat="1" applyFont="1"/>
    <xf numFmtId="17" fontId="28" fillId="0" borderId="0" xfId="11" applyNumberFormat="1" applyFont="1"/>
    <xf numFmtId="173" fontId="28" fillId="0" borderId="0" xfId="0" applyNumberFormat="1" applyFont="1"/>
    <xf numFmtId="173" fontId="28" fillId="8" borderId="0" xfId="11" applyNumberFormat="1" applyFont="1" applyFill="1"/>
    <xf numFmtId="17" fontId="28" fillId="8" borderId="0" xfId="11" applyNumberFormat="1" applyFont="1" applyFill="1"/>
    <xf numFmtId="173" fontId="28" fillId="8" borderId="0" xfId="0" applyNumberFormat="1" applyFont="1" applyFill="1"/>
    <xf numFmtId="0" fontId="6" fillId="3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74" fontId="41" fillId="0" borderId="0" xfId="11" applyNumberFormat="1" applyFont="1"/>
    <xf numFmtId="173" fontId="41" fillId="0" borderId="0" xfId="11" applyNumberFormat="1" applyFont="1"/>
    <xf numFmtId="17" fontId="41" fillId="0" borderId="0" xfId="11" applyNumberFormat="1" applyFont="1"/>
    <xf numFmtId="173" fontId="41" fillId="0" borderId="0" xfId="0" applyNumberFormat="1" applyFont="1"/>
    <xf numFmtId="173" fontId="41" fillId="7" borderId="0" xfId="11" applyNumberFormat="1" applyFont="1" applyFill="1"/>
    <xf numFmtId="17" fontId="41" fillId="7" borderId="0" xfId="11" applyNumberFormat="1" applyFont="1" applyFill="1"/>
    <xf numFmtId="173" fontId="41" fillId="7" borderId="0" xfId="0" applyNumberFormat="1" applyFont="1" applyFill="1"/>
    <xf numFmtId="3" fontId="42" fillId="0" borderId="0" xfId="0" applyNumberFormat="1" applyFont="1"/>
    <xf numFmtId="173" fontId="43" fillId="8" borderId="0" xfId="11" applyNumberFormat="1" applyFont="1" applyFill="1"/>
    <xf numFmtId="17" fontId="43" fillId="8" borderId="0" xfId="11" applyNumberFormat="1" applyFont="1" applyFill="1"/>
    <xf numFmtId="173" fontId="43" fillId="7" borderId="0" xfId="11" applyNumberFormat="1" applyFont="1" applyFill="1"/>
    <xf numFmtId="173" fontId="43" fillId="7" borderId="0" xfId="0" applyNumberFormat="1" applyFont="1" applyFill="1"/>
    <xf numFmtId="0" fontId="1" fillId="0" borderId="1" xfId="0" applyFont="1" applyBorder="1"/>
    <xf numFmtId="0" fontId="6" fillId="3" borderId="5" xfId="0" applyFont="1" applyFill="1" applyBorder="1" applyAlignment="1">
      <alignment horizontal="left"/>
    </xf>
    <xf numFmtId="173" fontId="28" fillId="7" borderId="0" xfId="11" applyNumberFormat="1" applyFont="1" applyFill="1"/>
    <xf numFmtId="17" fontId="28" fillId="7" borderId="0" xfId="11" applyNumberFormat="1" applyFont="1" applyFill="1"/>
    <xf numFmtId="173" fontId="28" fillId="7" borderId="0" xfId="0" applyNumberFormat="1" applyFont="1" applyFill="1"/>
    <xf numFmtId="17" fontId="43" fillId="7" borderId="0" xfId="11" applyNumberFormat="1" applyFont="1" applyFill="1"/>
    <xf numFmtId="173" fontId="0" fillId="0" borderId="0" xfId="0" applyNumberFormat="1"/>
    <xf numFmtId="172" fontId="0" fillId="0" borderId="0" xfId="0" applyNumberFormat="1"/>
    <xf numFmtId="43" fontId="45" fillId="0" borderId="0" xfId="4" applyFont="1"/>
    <xf numFmtId="173" fontId="45" fillId="0" borderId="0" xfId="0" applyNumberFormat="1" applyFont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/>
    <xf numFmtId="49" fontId="9" fillId="4" borderId="0" xfId="0" applyNumberFormat="1" applyFont="1" applyFill="1" applyAlignment="1">
      <alignment horizontal="center"/>
    </xf>
    <xf numFmtId="49" fontId="10" fillId="4" borderId="0" xfId="0" applyNumberFormat="1" applyFont="1" applyFill="1" applyAlignment="1">
      <alignment horizontal="center"/>
    </xf>
    <xf numFmtId="22" fontId="11" fillId="0" borderId="0" xfId="0" applyNumberFormat="1" applyFont="1"/>
    <xf numFmtId="0" fontId="11" fillId="0" borderId="0" xfId="0" applyFont="1"/>
    <xf numFmtId="49" fontId="7" fillId="4" borderId="0" xfId="0" applyNumberFormat="1" applyFont="1" applyFill="1" applyAlignment="1">
      <alignment horizontal="left"/>
    </xf>
    <xf numFmtId="49" fontId="0" fillId="4" borderId="0" xfId="0" applyNumberFormat="1" applyFill="1" applyAlignment="1">
      <alignment horizontal="left"/>
    </xf>
    <xf numFmtId="0" fontId="7" fillId="0" borderId="1" xfId="0" applyFont="1" applyBorder="1" applyAlignment="1">
      <alignment horizontal="left"/>
    </xf>
    <xf numFmtId="169" fontId="23" fillId="0" borderId="8" xfId="0" applyNumberFormat="1" applyFon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10" xfId="0" applyNumberForma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6" fontId="7" fillId="0" borderId="1" xfId="4" applyNumberFormat="1" applyFont="1" applyBorder="1" applyAlignment="1">
      <alignment horizontal="center"/>
    </xf>
    <xf numFmtId="166" fontId="27" fillId="0" borderId="1" xfId="4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0" borderId="7" xfId="0" applyBorder="1"/>
    <xf numFmtId="0" fontId="27" fillId="0" borderId="8" xfId="0" applyFont="1" applyBorder="1" applyAlignment="1">
      <alignment horizontal="left" vertical="top" wrapText="1"/>
    </xf>
    <xf numFmtId="0" fontId="44" fillId="0" borderId="9" xfId="0" applyFont="1" applyBorder="1" applyAlignment="1">
      <alignment horizontal="left" vertical="top"/>
    </xf>
    <xf numFmtId="0" fontId="44" fillId="0" borderId="10" xfId="0" applyFont="1" applyBorder="1" applyAlignment="1">
      <alignment horizontal="left" vertical="top"/>
    </xf>
    <xf numFmtId="0" fontId="23" fillId="0" borderId="1" xfId="0" applyFont="1" applyBorder="1"/>
    <xf numFmtId="173" fontId="37" fillId="0" borderId="0" xfId="0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173" fontId="46" fillId="7" borderId="0" xfId="11" applyNumberFormat="1" applyFont="1" applyFill="1"/>
    <xf numFmtId="17" fontId="46" fillId="7" borderId="0" xfId="11" applyNumberFormat="1" applyFont="1" applyFill="1"/>
  </cellXfs>
  <cellStyles count="21">
    <cellStyle name="Collegamento ipertestuale" xfId="1" builtinId="8"/>
    <cellStyle name="Comma 2" xfId="2" xr:uid="{00000000-0005-0000-0000-000001000000}"/>
    <cellStyle name="Euro" xfId="3" xr:uid="{00000000-0005-0000-0000-000002000000}"/>
    <cellStyle name="Migliaia" xfId="4" builtinId="3"/>
    <cellStyle name="Migliaia 2" xfId="5" xr:uid="{00000000-0005-0000-0000-000004000000}"/>
    <cellStyle name="Migliaia 3" xfId="6" xr:uid="{00000000-0005-0000-0000-000005000000}"/>
    <cellStyle name="Migliaia 35" xfId="19" xr:uid="{7B189F45-283B-45B2-8ADA-0D4781A07EB4}"/>
    <cellStyle name="Migliaia 4" xfId="7" xr:uid="{00000000-0005-0000-0000-000006000000}"/>
    <cellStyle name="Migliaia 5" xfId="8" xr:uid="{00000000-0005-0000-0000-000007000000}"/>
    <cellStyle name="Migliaia 6" xfId="9" xr:uid="{00000000-0005-0000-0000-000008000000}"/>
    <cellStyle name="Normal 4" xfId="10" xr:uid="{00000000-0005-0000-0000-000009000000}"/>
    <cellStyle name="Normale" xfId="0" builtinId="0"/>
    <cellStyle name="Normale 18" xfId="20" xr:uid="{7BA07F5E-D92A-4458-9922-D167846B8EA6}"/>
    <cellStyle name="Normale 2" xfId="11" xr:uid="{00000000-0005-0000-0000-00000B000000}"/>
    <cellStyle name="Normale 3" xfId="12" xr:uid="{00000000-0005-0000-0000-00000C000000}"/>
    <cellStyle name="Normale 4 2" xfId="13" xr:uid="{00000000-0005-0000-0000-00000D000000}"/>
    <cellStyle name="Percent 2" xfId="14" xr:uid="{00000000-0005-0000-0000-00000E000000}"/>
    <cellStyle name="Percentuale 2" xfId="15" xr:uid="{00000000-0005-0000-0000-00000F000000}"/>
    <cellStyle name="Percentuale 3" xfId="16" xr:uid="{00000000-0005-0000-0000-000010000000}"/>
    <cellStyle name="Percentuale 4" xfId="17" xr:uid="{00000000-0005-0000-0000-000011000000}"/>
    <cellStyle name="Percentuale 5" xfId="18" xr:uid="{00000000-0005-0000-0000-00001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2343150</xdr:colOff>
      <xdr:row>2</xdr:row>
      <xdr:rowOff>76200</xdr:rowOff>
    </xdr:from>
    <xdr:to>
      <xdr:col>3</xdr:col>
      <xdr:colOff>771525</xdr:colOff>
      <xdr:row>6</xdr:row>
      <xdr:rowOff>152400</xdr:rowOff>
    </xdr:to>
    <xdr:pic>
      <xdr:nvPicPr>
        <xdr:cNvPr id="118013" name="Immagine 1">
          <a:extLst>
            <a:ext uri="{FF2B5EF4-FFF2-40B4-BE49-F238E27FC236}">
              <a16:creationId xmlns:a16="http://schemas.microsoft.com/office/drawing/2014/main" id="{00000000-0008-0000-0100-0000FDC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400050"/>
          <a:ext cx="2371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3676650</xdr:colOff>
      <xdr:row>1</xdr:row>
      <xdr:rowOff>85725</xdr:rowOff>
    </xdr:from>
    <xdr:to>
      <xdr:col>4</xdr:col>
      <xdr:colOff>0</xdr:colOff>
      <xdr:row>6</xdr:row>
      <xdr:rowOff>0</xdr:rowOff>
    </xdr:to>
    <xdr:pic>
      <xdr:nvPicPr>
        <xdr:cNvPr id="118975" name="Immagine 1">
          <a:extLst>
            <a:ext uri="{FF2B5EF4-FFF2-40B4-BE49-F238E27FC236}">
              <a16:creationId xmlns:a16="http://schemas.microsoft.com/office/drawing/2014/main" id="{00000000-0008-0000-0200-0000BFD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47650"/>
          <a:ext cx="2371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276225</xdr:colOff>
      <xdr:row>1</xdr:row>
      <xdr:rowOff>103264</xdr:rowOff>
    </xdr:from>
    <xdr:to>
      <xdr:col>19</xdr:col>
      <xdr:colOff>550609</xdr:colOff>
      <xdr:row>8</xdr:row>
      <xdr:rowOff>171226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01D34C9-8820-4F7C-85D7-DE4D5E6F5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1875" y="265189"/>
          <a:ext cx="9932734" cy="1201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3676650</xdr:colOff>
      <xdr:row>1</xdr:row>
      <xdr:rowOff>85725</xdr:rowOff>
    </xdr:from>
    <xdr:to>
      <xdr:col>3</xdr:col>
      <xdr:colOff>447675</xdr:colOff>
      <xdr:row>6</xdr:row>
      <xdr:rowOff>0</xdr:rowOff>
    </xdr:to>
    <xdr:pic>
      <xdr:nvPicPr>
        <xdr:cNvPr id="119978" name="Immagine 1">
          <a:extLst>
            <a:ext uri="{FF2B5EF4-FFF2-40B4-BE49-F238E27FC236}">
              <a16:creationId xmlns:a16="http://schemas.microsoft.com/office/drawing/2014/main" id="{00000000-0008-0000-0300-0000AA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47650"/>
          <a:ext cx="2371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basoluzioni.net/login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58"/>
  <sheetViews>
    <sheetView tabSelected="1" workbookViewId="0">
      <selection activeCell="I1" sqref="I1"/>
    </sheetView>
  </sheetViews>
  <sheetFormatPr defaultRowHeight="12.75" x14ac:dyDescent="0.2"/>
  <cols>
    <col min="1" max="1" width="4.28515625" customWidth="1"/>
    <col min="2" max="2" width="57.5703125" customWidth="1"/>
    <col min="8" max="8" width="10.42578125" bestFit="1" customWidth="1"/>
    <col min="9" max="17" width="10.42578125" customWidth="1"/>
    <col min="18" max="18" width="10.42578125" bestFit="1" customWidth="1"/>
    <col min="19" max="19" width="10.42578125" customWidth="1"/>
    <col min="20" max="20" width="5.7109375" customWidth="1"/>
    <col min="21" max="21" width="10.85546875" bestFit="1" customWidth="1"/>
    <col min="22" max="22" width="10.85546875" customWidth="1"/>
    <col min="23" max="23" width="2" customWidth="1"/>
    <col min="24" max="24" width="9.28515625" bestFit="1" customWidth="1"/>
    <col min="25" max="25" width="6.42578125" bestFit="1" customWidth="1"/>
    <col min="26" max="26" width="2" customWidth="1"/>
    <col min="27" max="27" width="9.28515625" style="14" bestFit="1" customWidth="1"/>
    <col min="28" max="28" width="6.42578125" style="14" bestFit="1" customWidth="1"/>
    <col min="29" max="29" width="1.85546875" style="94" customWidth="1"/>
    <col min="30" max="30" width="9.28515625" style="14" bestFit="1" customWidth="1"/>
    <col min="31" max="31" width="6.42578125" style="54" bestFit="1" customWidth="1"/>
    <col min="32" max="32" width="1.85546875" style="94" customWidth="1"/>
    <col min="33" max="33" width="9.28515625" style="14" bestFit="1" customWidth="1"/>
    <col min="34" max="34" width="6.42578125" style="14" bestFit="1" customWidth="1"/>
    <col min="35" max="35" width="1.85546875" style="96" customWidth="1"/>
    <col min="36" max="36" width="9.140625" style="14" bestFit="1" customWidth="1"/>
    <col min="37" max="37" width="6.42578125" style="14" bestFit="1" customWidth="1"/>
    <col min="38" max="38" width="1.85546875" style="96" customWidth="1"/>
    <col min="39" max="39" width="9.140625" style="14" bestFit="1" customWidth="1"/>
    <col min="40" max="40" width="6.42578125" style="14" bestFit="1" customWidth="1"/>
    <col min="41" max="41" width="1.85546875" style="96" customWidth="1"/>
    <col min="42" max="42" width="9.28515625" style="14" bestFit="1" customWidth="1"/>
    <col min="43" max="43" width="6.85546875" style="14" bestFit="1" customWidth="1"/>
    <col min="44" max="44" width="1.85546875" style="96" customWidth="1"/>
    <col min="45" max="45" width="9.28515625" style="54" bestFit="1" customWidth="1"/>
    <col min="46" max="46" width="6.85546875" style="54" bestFit="1" customWidth="1"/>
    <col min="47" max="47" width="1.85546875" style="96" customWidth="1"/>
    <col min="48" max="48" width="9.28515625" style="14" bestFit="1" customWidth="1"/>
    <col min="49" max="49" width="6.85546875" style="14" bestFit="1" customWidth="1"/>
    <col min="50" max="50" width="1.85546875" style="96" customWidth="1"/>
    <col min="51" max="51" width="9.28515625" style="14" bestFit="1" customWidth="1"/>
    <col min="52" max="52" width="6.28515625" style="54" bestFit="1" customWidth="1"/>
    <col min="53" max="53" width="1.85546875" style="96" customWidth="1"/>
    <col min="54" max="54" width="9.28515625" style="14" bestFit="1" customWidth="1"/>
    <col min="55" max="55" width="6.28515625" style="14" bestFit="1" customWidth="1"/>
    <col min="56" max="56" width="3.140625" style="50" bestFit="1" customWidth="1"/>
  </cols>
  <sheetData>
    <row r="1" spans="2:56" ht="13.5" x14ac:dyDescent="0.25">
      <c r="E1" s="34" t="s">
        <v>37</v>
      </c>
      <c r="I1" s="54" t="s">
        <v>64</v>
      </c>
      <c r="L1" s="54" t="s">
        <v>64</v>
      </c>
      <c r="M1" s="100"/>
      <c r="N1" s="100"/>
      <c r="O1" s="54" t="s">
        <v>64</v>
      </c>
      <c r="R1" s="54" t="s">
        <v>64</v>
      </c>
      <c r="U1" s="54" t="s">
        <v>64</v>
      </c>
      <c r="X1" s="54" t="s">
        <v>64</v>
      </c>
      <c r="AA1" s="54" t="s">
        <v>64</v>
      </c>
      <c r="AD1" s="54" t="s">
        <v>64</v>
      </c>
      <c r="AG1" s="54" t="s">
        <v>64</v>
      </c>
      <c r="AJ1" s="54" t="s">
        <v>64</v>
      </c>
      <c r="AM1" s="54" t="s">
        <v>64</v>
      </c>
      <c r="AP1" s="54" t="s">
        <v>64</v>
      </c>
      <c r="AS1" s="54" t="s">
        <v>64</v>
      </c>
      <c r="AV1" s="14" t="s">
        <v>64</v>
      </c>
      <c r="AY1" s="14" t="s">
        <v>64</v>
      </c>
    </row>
    <row r="2" spans="2:56" ht="14.25" x14ac:dyDescent="0.3">
      <c r="I2" s="100">
        <v>46086</v>
      </c>
      <c r="L2" s="100">
        <v>46077</v>
      </c>
      <c r="N2" s="101"/>
      <c r="O2" s="100">
        <v>46045</v>
      </c>
      <c r="R2" s="110">
        <v>46021</v>
      </c>
      <c r="S2" s="111"/>
      <c r="U2" s="100">
        <v>45988</v>
      </c>
      <c r="X2" s="57">
        <v>45960</v>
      </c>
      <c r="AA2" s="57">
        <v>45926</v>
      </c>
      <c r="AD2" s="57">
        <v>45897</v>
      </c>
      <c r="AE2" s="56"/>
      <c r="AG2" s="57">
        <v>45867</v>
      </c>
      <c r="AJ2" s="55">
        <v>45836</v>
      </c>
      <c r="AM2" s="55">
        <v>45805</v>
      </c>
      <c r="AP2" s="56">
        <v>45771</v>
      </c>
      <c r="AS2" s="56">
        <v>45743</v>
      </c>
      <c r="AV2" s="57">
        <v>45714</v>
      </c>
      <c r="AY2" s="57">
        <v>45687</v>
      </c>
      <c r="AZ2" s="56"/>
      <c r="BB2" s="57">
        <v>45653</v>
      </c>
      <c r="BC2" s="57"/>
    </row>
    <row r="3" spans="2:56" ht="14.25" x14ac:dyDescent="0.3">
      <c r="B3" t="s">
        <v>44</v>
      </c>
      <c r="C3" s="91">
        <f>+I31</f>
        <v>47.75</v>
      </c>
      <c r="D3" t="s">
        <v>32</v>
      </c>
      <c r="N3" s="101"/>
      <c r="R3" s="111"/>
      <c r="S3" s="111" t="s">
        <v>143</v>
      </c>
      <c r="AD3" s="60"/>
      <c r="AE3" s="59"/>
      <c r="AY3" s="58"/>
      <c r="AZ3" s="59"/>
      <c r="BB3" s="60"/>
      <c r="BD3" s="51"/>
    </row>
    <row r="4" spans="2:56" ht="14.25" x14ac:dyDescent="0.3">
      <c r="B4" t="s">
        <v>33</v>
      </c>
      <c r="C4" s="33"/>
      <c r="D4" t="s">
        <v>32</v>
      </c>
      <c r="E4" s="27">
        <f>C3*38.1/36</f>
        <v>50.53541666666667</v>
      </c>
      <c r="F4" t="s">
        <v>18</v>
      </c>
      <c r="N4" s="101"/>
      <c r="P4" s="100"/>
      <c r="R4" s="111">
        <v>31</v>
      </c>
      <c r="S4" s="111" t="s">
        <v>144</v>
      </c>
      <c r="AD4" s="60"/>
      <c r="AE4" s="59"/>
      <c r="AH4" s="57"/>
      <c r="AW4" s="60"/>
      <c r="AY4" s="58"/>
      <c r="AZ4" s="59"/>
      <c r="BB4" s="60"/>
      <c r="BD4" s="51"/>
    </row>
    <row r="5" spans="2:56" ht="14.25" x14ac:dyDescent="0.3">
      <c r="B5" t="s">
        <v>51</v>
      </c>
      <c r="E5" s="28">
        <v>3</v>
      </c>
      <c r="F5" t="s">
        <v>18</v>
      </c>
      <c r="G5" s="53"/>
      <c r="I5" s="100"/>
      <c r="K5" s="100"/>
      <c r="L5" s="101">
        <v>32.4</v>
      </c>
      <c r="M5" s="101" t="s">
        <v>153</v>
      </c>
      <c r="N5" s="101"/>
      <c r="O5" s="101">
        <v>45.75</v>
      </c>
      <c r="P5" s="101" t="s">
        <v>153</v>
      </c>
      <c r="R5" s="111">
        <v>31.4</v>
      </c>
      <c r="S5" s="111" t="s">
        <v>145</v>
      </c>
      <c r="AD5" s="60"/>
      <c r="AE5" s="59"/>
      <c r="AG5" s="60"/>
      <c r="AH5" s="60"/>
      <c r="AR5" s="94"/>
      <c r="AV5" s="60"/>
      <c r="AW5" s="60"/>
      <c r="AY5" s="57"/>
      <c r="AZ5" s="57"/>
      <c r="BB5" s="58">
        <v>49.45</v>
      </c>
      <c r="BC5" s="62">
        <v>45658</v>
      </c>
      <c r="BD5" s="51"/>
    </row>
    <row r="6" spans="2:56" ht="14.25" x14ac:dyDescent="0.3">
      <c r="B6" t="s">
        <v>49</v>
      </c>
      <c r="E6" s="28">
        <v>5</v>
      </c>
      <c r="F6" t="s">
        <v>18</v>
      </c>
      <c r="I6" s="101">
        <v>47</v>
      </c>
      <c r="J6" s="101" t="s">
        <v>153</v>
      </c>
      <c r="K6" s="101"/>
      <c r="L6" s="101">
        <v>31.6</v>
      </c>
      <c r="M6" s="101" t="s">
        <v>144</v>
      </c>
      <c r="N6" s="101"/>
      <c r="O6" s="101">
        <v>41.8</v>
      </c>
      <c r="P6" s="101" t="s">
        <v>144</v>
      </c>
      <c r="R6" s="111">
        <v>31.4</v>
      </c>
      <c r="S6" s="111" t="s">
        <v>146</v>
      </c>
      <c r="X6" s="57"/>
      <c r="Y6" s="57"/>
      <c r="AB6" s="57"/>
      <c r="AD6" s="60"/>
      <c r="AE6" s="59"/>
      <c r="AG6" s="60"/>
      <c r="AH6" s="60"/>
      <c r="AO6" s="94"/>
      <c r="AR6" s="94"/>
      <c r="AT6" s="56"/>
      <c r="AV6" s="60">
        <v>43.699999999999996</v>
      </c>
      <c r="AW6" s="63">
        <v>45717</v>
      </c>
      <c r="AX6" s="95"/>
      <c r="AY6" s="64">
        <v>53.35</v>
      </c>
      <c r="AZ6" s="65">
        <v>45689</v>
      </c>
      <c r="BA6" s="95"/>
      <c r="BB6" s="64">
        <v>49.5</v>
      </c>
      <c r="BC6" s="65">
        <v>45689</v>
      </c>
    </row>
    <row r="7" spans="2:56" ht="14.25" x14ac:dyDescent="0.3">
      <c r="B7" t="s">
        <v>50</v>
      </c>
      <c r="E7" s="28">
        <v>3</v>
      </c>
      <c r="F7" t="s">
        <v>18</v>
      </c>
      <c r="I7" s="101">
        <v>45.6</v>
      </c>
      <c r="J7" s="101" t="s">
        <v>144</v>
      </c>
      <c r="K7" s="101"/>
      <c r="L7" s="101">
        <v>32.35</v>
      </c>
      <c r="M7" s="101" t="s">
        <v>145</v>
      </c>
      <c r="N7" s="102"/>
      <c r="O7" s="101">
        <v>45.5</v>
      </c>
      <c r="P7" s="101" t="s">
        <v>145</v>
      </c>
      <c r="R7" s="111">
        <v>31</v>
      </c>
      <c r="S7" s="111" t="s">
        <v>147</v>
      </c>
      <c r="U7" s="101">
        <v>31.200000000000003</v>
      </c>
      <c r="V7" s="102">
        <v>45992</v>
      </c>
      <c r="X7" s="60">
        <v>31.900000000000002</v>
      </c>
      <c r="Y7" s="62">
        <v>45962</v>
      </c>
      <c r="AA7" s="60">
        <v>33.300000000000004</v>
      </c>
      <c r="AB7" s="62">
        <v>45931</v>
      </c>
      <c r="AD7" s="60">
        <v>35.1</v>
      </c>
      <c r="AE7" s="62">
        <v>45901</v>
      </c>
      <c r="AG7" s="60">
        <v>37.25</v>
      </c>
      <c r="AH7" s="62">
        <v>45870</v>
      </c>
      <c r="AI7" s="94"/>
      <c r="AJ7" s="60">
        <v>37.450000000000003</v>
      </c>
      <c r="AK7" s="62">
        <v>45839</v>
      </c>
      <c r="AL7" s="94"/>
      <c r="AM7" s="60">
        <v>39.75</v>
      </c>
      <c r="AN7" s="62">
        <v>45809</v>
      </c>
      <c r="AO7" s="94"/>
      <c r="AP7" s="60">
        <v>35.65</v>
      </c>
      <c r="AQ7" s="62">
        <v>45778</v>
      </c>
      <c r="AR7" s="94"/>
      <c r="AS7" s="59">
        <v>42.45</v>
      </c>
      <c r="AT7" s="62">
        <v>45748</v>
      </c>
      <c r="AU7" s="94"/>
      <c r="AV7" s="60">
        <v>43.949999999999996</v>
      </c>
      <c r="AW7" s="63">
        <v>45748</v>
      </c>
      <c r="AX7" s="95"/>
      <c r="AY7" s="60">
        <v>52.900000000000006</v>
      </c>
      <c r="AZ7" s="62">
        <v>45717</v>
      </c>
      <c r="BA7" s="95"/>
      <c r="BB7" s="58">
        <v>49.25</v>
      </c>
      <c r="BC7" s="62">
        <v>45717</v>
      </c>
    </row>
    <row r="8" spans="2:56" ht="15" thickBot="1" x14ac:dyDescent="0.35">
      <c r="E8" s="28"/>
      <c r="I8" s="101">
        <v>46.1</v>
      </c>
      <c r="J8" s="101" t="s">
        <v>145</v>
      </c>
      <c r="K8" s="101"/>
      <c r="L8" s="101">
        <v>32</v>
      </c>
      <c r="M8" s="101" t="s">
        <v>146</v>
      </c>
      <c r="N8" s="102"/>
      <c r="O8" s="101">
        <v>44.9</v>
      </c>
      <c r="P8" s="101" t="s">
        <v>146</v>
      </c>
      <c r="R8" s="111">
        <v>31</v>
      </c>
      <c r="S8" s="112">
        <v>46023</v>
      </c>
      <c r="U8" s="101">
        <v>31.15</v>
      </c>
      <c r="V8" s="102">
        <v>46023</v>
      </c>
      <c r="X8" s="60">
        <v>32.550000000000004</v>
      </c>
      <c r="Y8" s="62">
        <v>45992</v>
      </c>
      <c r="AA8" s="60">
        <v>33.5</v>
      </c>
      <c r="AB8" s="62">
        <v>45962</v>
      </c>
      <c r="AD8" s="60">
        <v>33.1</v>
      </c>
      <c r="AE8" s="62">
        <v>45931</v>
      </c>
      <c r="AG8" s="67">
        <v>38.25</v>
      </c>
      <c r="AH8" s="65">
        <v>45901</v>
      </c>
      <c r="AI8" s="94"/>
      <c r="AJ8" s="60">
        <v>37.75</v>
      </c>
      <c r="AK8" s="62">
        <v>45870</v>
      </c>
      <c r="AL8" s="94"/>
      <c r="AM8" s="60">
        <v>39.85</v>
      </c>
      <c r="AN8" s="62">
        <v>45839</v>
      </c>
      <c r="AO8" s="94"/>
      <c r="AP8" s="60">
        <v>36</v>
      </c>
      <c r="AQ8" s="62">
        <v>45809</v>
      </c>
      <c r="AR8" s="94"/>
      <c r="AS8" s="59">
        <v>43.05</v>
      </c>
      <c r="AT8" s="62">
        <v>45778</v>
      </c>
      <c r="AU8" s="94"/>
      <c r="AV8" s="60">
        <v>44.2</v>
      </c>
      <c r="AW8" s="63">
        <v>45778</v>
      </c>
      <c r="AX8" s="97"/>
      <c r="AY8" s="60">
        <v>52.9</v>
      </c>
      <c r="AZ8" s="62">
        <v>45748</v>
      </c>
      <c r="BA8" s="95"/>
      <c r="BB8" s="58">
        <v>49.4</v>
      </c>
      <c r="BC8" s="66" t="s">
        <v>63</v>
      </c>
    </row>
    <row r="9" spans="2:56" ht="15" thickBot="1" x14ac:dyDescent="0.35">
      <c r="B9" s="132" t="s">
        <v>34</v>
      </c>
      <c r="C9" s="133"/>
      <c r="D9" s="133"/>
      <c r="E9" s="133"/>
      <c r="F9" s="134"/>
      <c r="I9" s="101">
        <v>46</v>
      </c>
      <c r="J9" s="101" t="s">
        <v>146</v>
      </c>
      <c r="K9" s="101"/>
      <c r="L9" s="101">
        <v>32.050000000000004</v>
      </c>
      <c r="M9" s="101" t="s">
        <v>147</v>
      </c>
      <c r="N9" s="102"/>
      <c r="O9" s="101">
        <v>42.699999999999996</v>
      </c>
      <c r="P9" s="101" t="s">
        <v>147</v>
      </c>
      <c r="R9" s="111">
        <v>30.45</v>
      </c>
      <c r="S9" s="112">
        <v>46054</v>
      </c>
      <c r="U9" s="118">
        <v>31.2</v>
      </c>
      <c r="V9" s="119">
        <v>46054</v>
      </c>
      <c r="X9" s="60">
        <v>33</v>
      </c>
      <c r="Y9" s="62">
        <v>46023</v>
      </c>
      <c r="AA9" s="60">
        <v>34.299999999999997</v>
      </c>
      <c r="AB9" s="62">
        <v>45992</v>
      </c>
      <c r="AD9" s="60">
        <v>33.300000000000004</v>
      </c>
      <c r="AE9" s="62">
        <v>45962</v>
      </c>
      <c r="AG9" s="60">
        <v>37</v>
      </c>
      <c r="AH9" s="62">
        <v>45931</v>
      </c>
      <c r="AI9" s="94"/>
      <c r="AJ9" s="67">
        <v>38.65</v>
      </c>
      <c r="AK9" s="65">
        <v>45901</v>
      </c>
      <c r="AM9" s="60">
        <v>39.700000000000003</v>
      </c>
      <c r="AN9" s="62">
        <v>45870</v>
      </c>
      <c r="AO9" s="94"/>
      <c r="AP9" s="60">
        <v>36.15</v>
      </c>
      <c r="AQ9" s="62">
        <v>45839</v>
      </c>
      <c r="AR9" s="94"/>
      <c r="AS9" s="59">
        <v>43.65</v>
      </c>
      <c r="AT9" s="62">
        <v>45809</v>
      </c>
      <c r="AV9" s="60">
        <v>44.199999999999996</v>
      </c>
      <c r="AW9" s="68" t="s">
        <v>73</v>
      </c>
      <c r="AX9" s="95"/>
      <c r="AY9" s="60">
        <v>53.05</v>
      </c>
      <c r="AZ9" s="68" t="s">
        <v>73</v>
      </c>
      <c r="BA9" s="95"/>
      <c r="BB9" s="58">
        <v>48.8</v>
      </c>
      <c r="BC9" s="66" t="s">
        <v>73</v>
      </c>
    </row>
    <row r="10" spans="2:56" ht="14.25" x14ac:dyDescent="0.3">
      <c r="B10" s="36" t="s">
        <v>56</v>
      </c>
      <c r="E10" s="40">
        <f>SUM(E4:E5)</f>
        <v>53.53541666666667</v>
      </c>
      <c r="F10" t="s">
        <v>18</v>
      </c>
      <c r="I10" s="101">
        <v>48.4</v>
      </c>
      <c r="J10" s="101" t="s">
        <v>147</v>
      </c>
      <c r="K10" s="101"/>
      <c r="L10" s="101">
        <v>32.050000000000004</v>
      </c>
      <c r="M10" s="102">
        <v>46082</v>
      </c>
      <c r="N10" s="130">
        <f>+L10-O11</f>
        <v>-7.3499999999999943</v>
      </c>
      <c r="O10" s="101">
        <v>42.699999999999996</v>
      </c>
      <c r="P10" s="102">
        <v>46054</v>
      </c>
      <c r="Q10" s="128">
        <f>+O10-R9</f>
        <v>12.249999999999996</v>
      </c>
      <c r="R10" s="114">
        <v>29.450000000000003</v>
      </c>
      <c r="S10" s="115">
        <v>46082</v>
      </c>
      <c r="T10" s="11">
        <f>+R10-U10</f>
        <v>-0.74999999999999645</v>
      </c>
      <c r="U10" s="104">
        <v>30.2</v>
      </c>
      <c r="V10" s="105">
        <v>46082</v>
      </c>
      <c r="X10" s="98">
        <v>33</v>
      </c>
      <c r="Y10" s="99">
        <v>46054</v>
      </c>
      <c r="AA10" s="60">
        <v>33.700000000000003</v>
      </c>
      <c r="AB10" s="68" t="s">
        <v>124</v>
      </c>
      <c r="AD10" s="60">
        <v>33.5</v>
      </c>
      <c r="AE10" s="66" t="s">
        <v>124</v>
      </c>
      <c r="AG10" s="60">
        <v>37.35</v>
      </c>
      <c r="AH10" s="68" t="s">
        <v>124</v>
      </c>
      <c r="AI10" s="94"/>
      <c r="AJ10" s="60">
        <v>37.949999999999996</v>
      </c>
      <c r="AK10" s="68" t="s">
        <v>78</v>
      </c>
      <c r="AL10" s="94"/>
      <c r="AM10" s="67">
        <v>39.950000000000003</v>
      </c>
      <c r="AN10" s="69" t="s">
        <v>78</v>
      </c>
      <c r="AO10" s="94"/>
      <c r="AP10" s="67">
        <v>36.349999999999994</v>
      </c>
      <c r="AQ10" s="69" t="s">
        <v>78</v>
      </c>
      <c r="AR10" s="94"/>
      <c r="AS10" s="59">
        <v>43.05</v>
      </c>
      <c r="AT10" s="66" t="s">
        <v>73</v>
      </c>
      <c r="AU10" s="94"/>
      <c r="AV10" s="67">
        <v>44.9</v>
      </c>
      <c r="AW10" s="69" t="s">
        <v>78</v>
      </c>
      <c r="AX10" s="95"/>
      <c r="AY10" s="60">
        <v>53.25</v>
      </c>
      <c r="AZ10" s="68" t="s">
        <v>78</v>
      </c>
      <c r="BA10" s="95"/>
      <c r="BB10" s="58">
        <v>48.7</v>
      </c>
      <c r="BC10" s="66" t="s">
        <v>78</v>
      </c>
    </row>
    <row r="11" spans="2:56" ht="14.25" x14ac:dyDescent="0.3">
      <c r="B11" s="36" t="s">
        <v>57</v>
      </c>
      <c r="E11" s="37">
        <f>ROUND(E10,0)</f>
        <v>54</v>
      </c>
      <c r="F11" t="s">
        <v>18</v>
      </c>
      <c r="I11" s="101">
        <v>48.4</v>
      </c>
      <c r="J11" s="102">
        <v>46113</v>
      </c>
      <c r="K11" s="101"/>
      <c r="L11" s="101">
        <v>32.35</v>
      </c>
      <c r="M11" s="102">
        <v>46113</v>
      </c>
      <c r="N11" s="130">
        <f t="shared" ref="N11:N13" si="0">+L11-O12</f>
        <v>-3.8499999999999943</v>
      </c>
      <c r="O11" s="101">
        <v>39.4</v>
      </c>
      <c r="P11" s="102">
        <v>46082</v>
      </c>
      <c r="Q11" s="128">
        <f>+O11-R10</f>
        <v>9.9499999999999957</v>
      </c>
      <c r="R11" s="114">
        <v>29.3</v>
      </c>
      <c r="S11" s="115">
        <v>46113</v>
      </c>
      <c r="T11" s="11">
        <f>+R11-U11</f>
        <v>-0.84999999999999787</v>
      </c>
      <c r="U11" s="104">
        <v>30.15</v>
      </c>
      <c r="V11" s="105">
        <v>46113</v>
      </c>
      <c r="X11" s="60">
        <v>32.25</v>
      </c>
      <c r="Y11" s="62">
        <v>46082</v>
      </c>
      <c r="AA11" s="60">
        <v>34.299999999999997</v>
      </c>
      <c r="AB11" s="68" t="s">
        <v>126</v>
      </c>
      <c r="AD11" s="90">
        <v>34.100000000000009</v>
      </c>
      <c r="AE11" s="93" t="s">
        <v>126</v>
      </c>
      <c r="AG11" s="90">
        <v>37.85</v>
      </c>
      <c r="AH11" s="92" t="s">
        <v>126</v>
      </c>
      <c r="AI11" s="94"/>
      <c r="AJ11" s="60">
        <v>37.950000000000003</v>
      </c>
      <c r="AK11" s="68" t="s">
        <v>124</v>
      </c>
      <c r="AL11" s="94"/>
      <c r="AM11" s="60">
        <v>39.449999999999996</v>
      </c>
      <c r="AN11" s="68" t="s">
        <v>124</v>
      </c>
      <c r="AO11" s="94"/>
      <c r="AP11" s="60">
        <v>36</v>
      </c>
      <c r="AQ11" s="68" t="s">
        <v>124</v>
      </c>
      <c r="AR11" s="94"/>
      <c r="AS11" s="70">
        <v>44.149999999999991</v>
      </c>
      <c r="AT11" s="71" t="s">
        <v>78</v>
      </c>
      <c r="AU11" s="94"/>
      <c r="AV11" s="60">
        <v>43.7</v>
      </c>
      <c r="AW11" s="68" t="s">
        <v>124</v>
      </c>
      <c r="AX11" s="95"/>
      <c r="AY11" s="60">
        <v>48.15</v>
      </c>
      <c r="AZ11" s="68" t="s">
        <v>124</v>
      </c>
      <c r="BA11" s="95"/>
      <c r="BB11" s="58">
        <v>46.099999999999994</v>
      </c>
      <c r="BC11" s="66" t="s">
        <v>124</v>
      </c>
    </row>
    <row r="12" spans="2:56" ht="14.25" x14ac:dyDescent="0.3">
      <c r="B12" s="18"/>
      <c r="E12" s="31">
        <f>E11/100</f>
        <v>0.54</v>
      </c>
      <c r="F12" t="s">
        <v>19</v>
      </c>
      <c r="G12" s="41" t="s">
        <v>40</v>
      </c>
      <c r="I12" s="164">
        <v>47.75</v>
      </c>
      <c r="J12" s="165">
        <v>46143</v>
      </c>
      <c r="K12" s="101"/>
      <c r="L12" s="120">
        <v>33.049999999999997</v>
      </c>
      <c r="M12" s="125">
        <v>46143</v>
      </c>
      <c r="N12" s="130">
        <f t="shared" si="0"/>
        <v>-0.75</v>
      </c>
      <c r="O12" s="120">
        <v>36.199999999999996</v>
      </c>
      <c r="P12" s="127">
        <v>46113</v>
      </c>
      <c r="Q12" s="128">
        <f>+O12-R11</f>
        <v>6.899999999999995</v>
      </c>
      <c r="R12" s="114">
        <v>29.099999999999998</v>
      </c>
      <c r="S12" s="115">
        <v>46143</v>
      </c>
      <c r="U12" s="104">
        <v>30.849999999999998</v>
      </c>
      <c r="V12" s="106" t="s">
        <v>126</v>
      </c>
      <c r="X12" s="60">
        <v>32.75</v>
      </c>
      <c r="Y12" s="68" t="s">
        <v>126</v>
      </c>
      <c r="AA12" s="60">
        <v>33.5</v>
      </c>
      <c r="AB12" s="68" t="s">
        <v>130</v>
      </c>
      <c r="AD12" s="60">
        <v>32.6</v>
      </c>
      <c r="AE12" s="66" t="s">
        <v>130</v>
      </c>
      <c r="AG12" s="60">
        <v>35.9</v>
      </c>
      <c r="AH12" s="68" t="s">
        <v>130</v>
      </c>
      <c r="AI12" s="94"/>
      <c r="AJ12" s="60">
        <v>38.149999999999991</v>
      </c>
      <c r="AK12" s="68" t="s">
        <v>126</v>
      </c>
      <c r="AL12" s="94"/>
      <c r="AM12" s="60">
        <v>39.550000000000004</v>
      </c>
      <c r="AN12" s="68" t="s">
        <v>126</v>
      </c>
      <c r="AO12" s="94"/>
      <c r="AP12" s="60">
        <v>35.799999999999997</v>
      </c>
      <c r="AQ12" s="68" t="s">
        <v>126</v>
      </c>
      <c r="AR12" s="94"/>
      <c r="AS12" s="59">
        <v>42.85</v>
      </c>
      <c r="AT12" s="66" t="s">
        <v>124</v>
      </c>
      <c r="AU12" s="94"/>
      <c r="AV12" s="60">
        <v>42.3</v>
      </c>
      <c r="AW12" s="68" t="s">
        <v>126</v>
      </c>
      <c r="AX12" s="95"/>
      <c r="AY12" s="60">
        <v>44.95000000000001</v>
      </c>
      <c r="AZ12" s="68" t="s">
        <v>126</v>
      </c>
      <c r="BA12" s="95"/>
      <c r="BB12" s="58">
        <v>48.75</v>
      </c>
      <c r="BC12" s="60" t="s">
        <v>128</v>
      </c>
    </row>
    <row r="13" spans="2:56" ht="14.25" x14ac:dyDescent="0.3">
      <c r="B13" s="18"/>
      <c r="I13" s="124">
        <v>45.9</v>
      </c>
      <c r="J13" s="125">
        <v>46174</v>
      </c>
      <c r="K13" s="101"/>
      <c r="L13" s="124">
        <v>32.85</v>
      </c>
      <c r="M13" s="125">
        <v>46174</v>
      </c>
      <c r="N13" s="130">
        <f t="shared" si="0"/>
        <v>-0.64999999999999858</v>
      </c>
      <c r="O13" s="124">
        <v>33.799999999999997</v>
      </c>
      <c r="P13" s="125">
        <v>46143</v>
      </c>
      <c r="Q13" s="128">
        <f>+O13-R12</f>
        <v>4.6999999999999993</v>
      </c>
      <c r="R13" s="120">
        <v>30.299999999999997</v>
      </c>
      <c r="S13" s="121" t="s">
        <v>126</v>
      </c>
      <c r="T13" s="11">
        <f>+R13-U12</f>
        <v>-0.55000000000000071</v>
      </c>
      <c r="U13" s="104">
        <v>29.849999999999998</v>
      </c>
      <c r="V13" s="106" t="s">
        <v>130</v>
      </c>
      <c r="X13" s="60">
        <v>31.7</v>
      </c>
      <c r="Y13" s="68" t="s">
        <v>130</v>
      </c>
      <c r="AA13" s="60">
        <v>33.5</v>
      </c>
      <c r="AB13" s="68" t="s">
        <v>131</v>
      </c>
      <c r="AD13" s="60">
        <v>32.4</v>
      </c>
      <c r="AE13" s="66" t="s">
        <v>131</v>
      </c>
      <c r="AG13" s="60">
        <v>35.699999999999996</v>
      </c>
      <c r="AH13" s="68" t="s">
        <v>131</v>
      </c>
      <c r="AI13" s="94"/>
      <c r="AJ13" s="60">
        <v>35.499999999999993</v>
      </c>
      <c r="AK13" s="68" t="s">
        <v>130</v>
      </c>
      <c r="AL13" s="94"/>
      <c r="AM13" s="60">
        <v>36.400000000000006</v>
      </c>
      <c r="AN13" s="68" t="s">
        <v>130</v>
      </c>
      <c r="AO13" s="94"/>
      <c r="AP13" s="60">
        <v>32.700000000000003</v>
      </c>
      <c r="AQ13" s="68" t="s">
        <v>130</v>
      </c>
      <c r="AR13" s="94"/>
      <c r="AS13" s="59">
        <v>41.35</v>
      </c>
      <c r="AT13" s="66" t="s">
        <v>126</v>
      </c>
      <c r="AU13" s="94"/>
      <c r="AV13" s="60">
        <v>44.55</v>
      </c>
      <c r="AW13" s="60" t="s">
        <v>128</v>
      </c>
      <c r="AX13" s="95"/>
      <c r="AY13" s="60">
        <v>53.15</v>
      </c>
      <c r="AZ13" s="60" t="s">
        <v>128</v>
      </c>
      <c r="BA13" s="95"/>
      <c r="BB13" s="58">
        <v>44.949999999999996</v>
      </c>
      <c r="BC13" s="68" t="s">
        <v>129</v>
      </c>
    </row>
    <row r="14" spans="2:56" ht="15" thickBot="1" x14ac:dyDescent="0.35">
      <c r="B14" s="18"/>
      <c r="I14" s="124">
        <v>45</v>
      </c>
      <c r="J14" s="125">
        <v>46204</v>
      </c>
      <c r="K14" s="101"/>
      <c r="L14" s="124">
        <v>32.950000000000003</v>
      </c>
      <c r="M14" s="125">
        <v>46204</v>
      </c>
      <c r="N14" s="131"/>
      <c r="O14" s="124">
        <v>33.5</v>
      </c>
      <c r="P14" s="125">
        <v>46174</v>
      </c>
      <c r="R14" s="114">
        <v>29.2</v>
      </c>
      <c r="S14" s="116" t="s">
        <v>130</v>
      </c>
      <c r="T14" s="11">
        <f t="shared" ref="T14:T17" si="1">+R14-U13</f>
        <v>-0.64999999999999858</v>
      </c>
      <c r="U14" s="104">
        <v>29.849999999999998</v>
      </c>
      <c r="V14" s="106" t="s">
        <v>131</v>
      </c>
      <c r="X14" s="60">
        <v>31.7</v>
      </c>
      <c r="Y14" s="68" t="s">
        <v>131</v>
      </c>
      <c r="AA14" s="60">
        <v>34</v>
      </c>
      <c r="AB14" s="66" t="s">
        <v>129</v>
      </c>
      <c r="AD14" s="60">
        <v>33.800000000000004</v>
      </c>
      <c r="AE14" s="66" t="s">
        <v>129</v>
      </c>
      <c r="AG14" s="60">
        <v>37.6</v>
      </c>
      <c r="AH14" s="66" t="s">
        <v>129</v>
      </c>
      <c r="AI14" s="94"/>
      <c r="AJ14" s="60">
        <v>38.049999999999997</v>
      </c>
      <c r="AK14" s="66" t="s">
        <v>129</v>
      </c>
      <c r="AL14" s="94"/>
      <c r="AM14" s="60">
        <v>39.5</v>
      </c>
      <c r="AN14" s="66" t="s">
        <v>129</v>
      </c>
      <c r="AO14" s="94"/>
      <c r="AP14" s="60">
        <v>35.9</v>
      </c>
      <c r="AQ14" s="66" t="s">
        <v>129</v>
      </c>
      <c r="AR14" s="94"/>
      <c r="AS14" s="59">
        <v>43.599999999999994</v>
      </c>
      <c r="AT14" s="59" t="s">
        <v>128</v>
      </c>
      <c r="AU14" s="94"/>
      <c r="AV14" s="60">
        <v>43</v>
      </c>
      <c r="AW14" s="68" t="s">
        <v>129</v>
      </c>
      <c r="AX14" s="95"/>
      <c r="AY14" s="60">
        <v>46.550000000000004</v>
      </c>
      <c r="AZ14" s="68" t="s">
        <v>129</v>
      </c>
      <c r="BA14" s="95"/>
      <c r="BB14" s="58">
        <v>41.7</v>
      </c>
      <c r="BC14" s="59" t="s">
        <v>70</v>
      </c>
    </row>
    <row r="15" spans="2:56" ht="15" thickBot="1" x14ac:dyDescent="0.35">
      <c r="B15" s="132" t="s">
        <v>35</v>
      </c>
      <c r="C15" s="133"/>
      <c r="D15" s="133"/>
      <c r="E15" s="133"/>
      <c r="F15" s="134"/>
      <c r="I15" s="124">
        <v>42.1</v>
      </c>
      <c r="J15" s="125">
        <v>46235</v>
      </c>
      <c r="K15" s="101"/>
      <c r="L15" s="124">
        <v>32.750000000000007</v>
      </c>
      <c r="M15" s="126" t="s">
        <v>130</v>
      </c>
      <c r="N15" s="131">
        <f>+L15-O15</f>
        <v>-1.7499999999999929</v>
      </c>
      <c r="O15" s="124">
        <v>34.5</v>
      </c>
      <c r="P15" s="126" t="s">
        <v>130</v>
      </c>
      <c r="Q15" s="128">
        <f>+O15-R14</f>
        <v>5.3000000000000007</v>
      </c>
      <c r="R15" s="114">
        <v>29.3</v>
      </c>
      <c r="S15" s="116" t="s">
        <v>131</v>
      </c>
      <c r="T15" s="11">
        <f t="shared" si="1"/>
        <v>-0.54999999999999716</v>
      </c>
      <c r="U15" s="104">
        <v>30.25</v>
      </c>
      <c r="V15" s="106" t="s">
        <v>135</v>
      </c>
      <c r="X15" s="60">
        <v>32.25</v>
      </c>
      <c r="Y15" s="68" t="s">
        <v>135</v>
      </c>
      <c r="AA15" s="60">
        <v>33.5</v>
      </c>
      <c r="AB15" s="66" t="s">
        <v>134</v>
      </c>
      <c r="AD15" s="60">
        <v>32.5</v>
      </c>
      <c r="AE15" s="66" t="s">
        <v>134</v>
      </c>
      <c r="AG15" s="60">
        <v>35.799999999999997</v>
      </c>
      <c r="AH15" s="66" t="s">
        <v>134</v>
      </c>
      <c r="AI15" s="94"/>
      <c r="AJ15" s="60">
        <v>35.349999999999994</v>
      </c>
      <c r="AK15" s="66" t="s">
        <v>134</v>
      </c>
      <c r="AL15" s="94"/>
      <c r="AM15" s="60">
        <v>36.200000000000003</v>
      </c>
      <c r="AN15" s="66" t="s">
        <v>134</v>
      </c>
      <c r="AO15" s="94"/>
      <c r="AP15" s="60">
        <v>32.5</v>
      </c>
      <c r="AQ15" s="66" t="s">
        <v>134</v>
      </c>
      <c r="AR15" s="94"/>
      <c r="AS15" s="59">
        <v>42.1</v>
      </c>
      <c r="AT15" s="66" t="s">
        <v>129</v>
      </c>
      <c r="AU15" s="94"/>
      <c r="AV15" s="60">
        <v>38.949999999999996</v>
      </c>
      <c r="AW15" s="60" t="s">
        <v>70</v>
      </c>
      <c r="AX15" s="95"/>
      <c r="AY15" s="60">
        <v>43.350000000000009</v>
      </c>
      <c r="AZ15" s="60" t="s">
        <v>70</v>
      </c>
      <c r="BA15" s="95"/>
      <c r="BB15" s="58">
        <v>34</v>
      </c>
      <c r="BC15" s="59" t="s">
        <v>125</v>
      </c>
    </row>
    <row r="16" spans="2:56" ht="14.25" x14ac:dyDescent="0.3">
      <c r="B16" s="36" t="s">
        <v>52</v>
      </c>
      <c r="E16" s="39">
        <f>SUM(E4:E6)</f>
        <v>58.53541666666667</v>
      </c>
      <c r="F16" t="s">
        <v>18</v>
      </c>
      <c r="I16" s="124">
        <v>47.35</v>
      </c>
      <c r="J16" s="126" t="s">
        <v>130</v>
      </c>
      <c r="K16" s="101"/>
      <c r="L16" s="124">
        <v>32.85</v>
      </c>
      <c r="M16" s="126" t="s">
        <v>131</v>
      </c>
      <c r="N16" s="131">
        <f t="shared" ref="N16:N19" si="2">+L16-O16</f>
        <v>-0.24999999999999289</v>
      </c>
      <c r="O16" s="124">
        <v>33.099999999999994</v>
      </c>
      <c r="P16" s="126" t="s">
        <v>131</v>
      </c>
      <c r="Q16" s="128">
        <f t="shared" ref="Q16:Q19" si="3">+O16-R15</f>
        <v>3.7999999999999936</v>
      </c>
      <c r="R16" s="114">
        <v>29.400000000000006</v>
      </c>
      <c r="S16" s="116" t="s">
        <v>135</v>
      </c>
      <c r="T16" s="11">
        <f t="shared" si="1"/>
        <v>-0.84999999999999432</v>
      </c>
      <c r="U16" s="104">
        <v>30.35</v>
      </c>
      <c r="V16" s="106" t="s">
        <v>136</v>
      </c>
      <c r="X16" s="60">
        <v>32.549999999999997</v>
      </c>
      <c r="Y16" s="68" t="s">
        <v>136</v>
      </c>
      <c r="AA16" s="60">
        <v>33.75</v>
      </c>
      <c r="AB16" s="60" t="s">
        <v>70</v>
      </c>
      <c r="AD16" s="60">
        <v>33.150000000000006</v>
      </c>
      <c r="AE16" s="59" t="s">
        <v>70</v>
      </c>
      <c r="AG16" s="60">
        <v>36.700000000000003</v>
      </c>
      <c r="AH16" s="60" t="s">
        <v>70</v>
      </c>
      <c r="AI16" s="94"/>
      <c r="AJ16" s="60">
        <v>36.699999999999996</v>
      </c>
      <c r="AK16" s="60" t="s">
        <v>70</v>
      </c>
      <c r="AL16" s="94"/>
      <c r="AM16" s="60">
        <v>37.85</v>
      </c>
      <c r="AN16" s="60" t="s">
        <v>70</v>
      </c>
      <c r="AO16" s="94"/>
      <c r="AP16" s="60">
        <v>34.200000000000003</v>
      </c>
      <c r="AQ16" s="60" t="s">
        <v>70</v>
      </c>
      <c r="AR16" s="94"/>
      <c r="AS16" s="59">
        <v>38.650000000000006</v>
      </c>
      <c r="AT16" s="59" t="s">
        <v>70</v>
      </c>
      <c r="AU16" s="94"/>
      <c r="AV16" s="60">
        <v>32.549999999999997</v>
      </c>
      <c r="AW16" s="60" t="s">
        <v>125</v>
      </c>
      <c r="AX16" s="95"/>
      <c r="AY16" s="60">
        <v>34.800000000000004</v>
      </c>
      <c r="AZ16" s="60" t="s">
        <v>125</v>
      </c>
      <c r="BA16" s="95"/>
      <c r="BB16" s="58">
        <v>48.25</v>
      </c>
      <c r="BC16" s="59" t="s">
        <v>74</v>
      </c>
    </row>
    <row r="17" spans="2:56" ht="14.25" x14ac:dyDescent="0.3">
      <c r="B17" s="36" t="s">
        <v>53</v>
      </c>
      <c r="E17" s="37">
        <f>ROUND(E16,0)</f>
        <v>59</v>
      </c>
      <c r="F17" t="s">
        <v>18</v>
      </c>
      <c r="I17" s="124">
        <v>43.15</v>
      </c>
      <c r="J17" s="126" t="s">
        <v>131</v>
      </c>
      <c r="K17" s="101"/>
      <c r="L17" s="124">
        <v>32.299999999999997</v>
      </c>
      <c r="M17" s="126" t="s">
        <v>135</v>
      </c>
      <c r="N17" s="131">
        <f t="shared" si="2"/>
        <v>9.9999999999994316E-2</v>
      </c>
      <c r="O17" s="124">
        <v>32.200000000000003</v>
      </c>
      <c r="P17" s="126" t="s">
        <v>135</v>
      </c>
      <c r="Q17" s="128">
        <f t="shared" si="3"/>
        <v>2.7999999999999972</v>
      </c>
      <c r="R17" s="114">
        <v>29.199999999999996</v>
      </c>
      <c r="S17" s="116" t="s">
        <v>136</v>
      </c>
      <c r="T17" s="11">
        <f t="shared" si="1"/>
        <v>-1.1500000000000057</v>
      </c>
      <c r="U17" s="104">
        <v>29.849999999999998</v>
      </c>
      <c r="V17" s="106" t="s">
        <v>134</v>
      </c>
      <c r="X17" s="60">
        <v>31.7</v>
      </c>
      <c r="Y17" s="68" t="s">
        <v>134</v>
      </c>
      <c r="AA17" s="60">
        <v>32.049999999999997</v>
      </c>
      <c r="AB17" s="60" t="s">
        <v>125</v>
      </c>
      <c r="AD17" s="60">
        <v>31.150000000000002</v>
      </c>
      <c r="AE17" s="59" t="s">
        <v>125</v>
      </c>
      <c r="AG17" s="60">
        <v>33.599999999999994</v>
      </c>
      <c r="AH17" s="60" t="s">
        <v>125</v>
      </c>
      <c r="AI17" s="94"/>
      <c r="AJ17" s="60">
        <v>32.949999999999996</v>
      </c>
      <c r="AK17" s="60" t="s">
        <v>125</v>
      </c>
      <c r="AL17" s="94"/>
      <c r="AM17" s="60">
        <v>33.35</v>
      </c>
      <c r="AN17" s="60" t="s">
        <v>125</v>
      </c>
      <c r="AO17" s="94"/>
      <c r="AP17" s="60">
        <v>30.5</v>
      </c>
      <c r="AQ17" s="60" t="s">
        <v>125</v>
      </c>
      <c r="AR17" s="94"/>
      <c r="AS17" s="59">
        <v>32.200000000000003</v>
      </c>
      <c r="AT17" s="59" t="s">
        <v>125</v>
      </c>
      <c r="AU17" s="94"/>
      <c r="AV17" s="60">
        <v>36.950000000000003</v>
      </c>
      <c r="AW17" s="60" t="s">
        <v>75</v>
      </c>
      <c r="AX17" s="95"/>
      <c r="AY17" s="60">
        <v>41.15</v>
      </c>
      <c r="AZ17" s="60" t="s">
        <v>75</v>
      </c>
      <c r="BA17" s="95"/>
      <c r="BB17" s="58">
        <v>39.6</v>
      </c>
      <c r="BC17" s="59" t="s">
        <v>75</v>
      </c>
    </row>
    <row r="18" spans="2:56" ht="14.25" x14ac:dyDescent="0.3">
      <c r="B18" s="18"/>
      <c r="E18" s="32">
        <f>E17/100</f>
        <v>0.59</v>
      </c>
      <c r="F18" t="s">
        <v>19</v>
      </c>
      <c r="I18" s="124">
        <v>40.699999999999996</v>
      </c>
      <c r="J18" s="126" t="s">
        <v>135</v>
      </c>
      <c r="K18" s="101"/>
      <c r="L18" s="124">
        <v>32</v>
      </c>
      <c r="M18" s="126" t="s">
        <v>136</v>
      </c>
      <c r="N18" s="131">
        <f t="shared" si="2"/>
        <v>0</v>
      </c>
      <c r="O18" s="124">
        <v>32</v>
      </c>
      <c r="P18" s="126" t="s">
        <v>136</v>
      </c>
      <c r="Q18" s="128">
        <f t="shared" si="3"/>
        <v>2.8000000000000043</v>
      </c>
      <c r="R18" s="111">
        <v>29.25</v>
      </c>
      <c r="S18" s="113" t="s">
        <v>134</v>
      </c>
      <c r="U18" s="101">
        <v>30.3</v>
      </c>
      <c r="V18" s="103" t="s">
        <v>137</v>
      </c>
      <c r="X18" s="60">
        <v>32.4</v>
      </c>
      <c r="Y18" s="68" t="s">
        <v>137</v>
      </c>
      <c r="AA18" s="60">
        <v>33.9</v>
      </c>
      <c r="AB18" s="60" t="s">
        <v>75</v>
      </c>
      <c r="AD18" s="60">
        <v>33.049999999999997</v>
      </c>
      <c r="AE18" s="59" t="s">
        <v>75</v>
      </c>
      <c r="AG18" s="60">
        <v>36.25</v>
      </c>
      <c r="AH18" s="60" t="s">
        <v>75</v>
      </c>
      <c r="AI18" s="94"/>
      <c r="AJ18" s="60">
        <v>36.1</v>
      </c>
      <c r="AK18" s="60" t="s">
        <v>75</v>
      </c>
      <c r="AL18" s="94"/>
      <c r="AM18" s="60">
        <v>37.15</v>
      </c>
      <c r="AN18" s="60" t="s">
        <v>75</v>
      </c>
      <c r="AO18" s="94"/>
      <c r="AP18" s="60">
        <v>33.5</v>
      </c>
      <c r="AQ18" s="60" t="s">
        <v>75</v>
      </c>
      <c r="AR18" s="94"/>
      <c r="AS18" s="59">
        <v>36.85</v>
      </c>
      <c r="AT18" s="59" t="s">
        <v>75</v>
      </c>
      <c r="AU18" s="94"/>
      <c r="AV18" s="60">
        <v>31.35</v>
      </c>
      <c r="AW18" s="60" t="s">
        <v>127</v>
      </c>
      <c r="AX18" s="95"/>
      <c r="AY18" s="60">
        <v>33</v>
      </c>
      <c r="AZ18" s="60" t="s">
        <v>127</v>
      </c>
      <c r="BA18" s="95"/>
      <c r="BC18" s="54"/>
    </row>
    <row r="19" spans="2:56" ht="14.25" x14ac:dyDescent="0.3">
      <c r="B19" s="18"/>
      <c r="E19" s="29"/>
      <c r="I19" s="124">
        <v>37.29999999999999</v>
      </c>
      <c r="J19" s="126" t="s">
        <v>136</v>
      </c>
      <c r="K19" s="101"/>
      <c r="L19" s="124">
        <v>32.800000000000004</v>
      </c>
      <c r="M19" s="126" t="s">
        <v>155</v>
      </c>
      <c r="N19" s="131">
        <f t="shared" si="2"/>
        <v>-0.99999999999999289</v>
      </c>
      <c r="O19" s="124">
        <v>33.799999999999997</v>
      </c>
      <c r="P19" s="126" t="s">
        <v>134</v>
      </c>
      <c r="Q19" s="128">
        <f t="shared" si="3"/>
        <v>4.5499999999999972</v>
      </c>
      <c r="R19" s="111">
        <v>29.3</v>
      </c>
      <c r="S19" s="113" t="s">
        <v>137</v>
      </c>
      <c r="U19" s="101">
        <v>27.400000000000002</v>
      </c>
      <c r="V19" s="103" t="s">
        <v>138</v>
      </c>
      <c r="X19" s="60">
        <v>29.2</v>
      </c>
      <c r="Y19" s="68" t="s">
        <v>138</v>
      </c>
      <c r="AA19" s="60">
        <v>31.3</v>
      </c>
      <c r="AB19" s="60" t="s">
        <v>127</v>
      </c>
      <c r="AD19" s="60">
        <v>30.55</v>
      </c>
      <c r="AE19" s="59" t="s">
        <v>127</v>
      </c>
      <c r="AG19" s="60">
        <v>32.5</v>
      </c>
      <c r="AH19" s="60" t="s">
        <v>127</v>
      </c>
      <c r="AI19" s="94"/>
      <c r="AJ19" s="60">
        <v>31.7</v>
      </c>
      <c r="AK19" s="60" t="s">
        <v>127</v>
      </c>
      <c r="AL19" s="94"/>
      <c r="AM19" s="60">
        <v>32</v>
      </c>
      <c r="AN19" s="60" t="s">
        <v>127</v>
      </c>
      <c r="AO19" s="94"/>
      <c r="AP19" s="60">
        <v>29.7</v>
      </c>
      <c r="AQ19" s="60" t="s">
        <v>127</v>
      </c>
      <c r="AR19" s="94"/>
      <c r="AS19" s="59">
        <v>30.65</v>
      </c>
      <c r="AT19" s="59" t="s">
        <v>127</v>
      </c>
      <c r="AU19" s="94"/>
      <c r="AW19" s="60"/>
      <c r="AX19" s="97"/>
      <c r="BA19" s="94"/>
      <c r="BC19" s="54"/>
    </row>
    <row r="20" spans="2:56" ht="14.25" x14ac:dyDescent="0.3">
      <c r="B20" s="36" t="s">
        <v>54</v>
      </c>
      <c r="E20" s="38">
        <f>E4+E5+E7</f>
        <v>56.53541666666667</v>
      </c>
      <c r="F20" t="s">
        <v>18</v>
      </c>
      <c r="I20" s="124">
        <v>45.25</v>
      </c>
      <c r="J20" s="126" t="s">
        <v>134</v>
      </c>
      <c r="K20" s="101"/>
      <c r="L20" s="124">
        <v>32.15</v>
      </c>
      <c r="M20" s="126" t="s">
        <v>156</v>
      </c>
      <c r="N20" s="131">
        <f>+L20-O20</f>
        <v>4.9999999999997158E-2</v>
      </c>
      <c r="O20" s="101">
        <v>32.1</v>
      </c>
      <c r="P20" s="103" t="s">
        <v>137</v>
      </c>
      <c r="R20" s="111">
        <v>26.5</v>
      </c>
      <c r="S20" s="113" t="s">
        <v>138</v>
      </c>
      <c r="U20" s="101">
        <v>28.150000000000002</v>
      </c>
      <c r="V20" s="103" t="s">
        <v>139</v>
      </c>
      <c r="X20" s="60">
        <v>29.900000000000002</v>
      </c>
      <c r="Y20" s="68" t="s">
        <v>139</v>
      </c>
      <c r="AA20" s="72">
        <f>+ROUND(MAX(AA7:AA19),1)</f>
        <v>34.299999999999997</v>
      </c>
      <c r="AD20" s="72">
        <f>+ROUND(MAX(AD7:AD19),1)</f>
        <v>35.1</v>
      </c>
      <c r="AG20" s="72">
        <f>+ROUND(MAX(AG7:AG19),1)</f>
        <v>38.299999999999997</v>
      </c>
      <c r="AI20" s="94"/>
      <c r="AJ20" s="72">
        <f>+ROUND(MAX(AJ7:AJ19),1)</f>
        <v>38.700000000000003</v>
      </c>
      <c r="AM20" s="72">
        <f>+ROUND(MAX(AM7:AM19),1)</f>
        <v>40</v>
      </c>
      <c r="AP20" s="72">
        <f>+ROUND(MAX(AP7:AP19),1)</f>
        <v>36.4</v>
      </c>
      <c r="AS20" s="72">
        <f>+ROUND(MAX(AS7:AS19),1)</f>
        <v>44.2</v>
      </c>
      <c r="AV20" s="73">
        <f>+ROUND(MAX(AV6:AV18),1)</f>
        <v>44.9</v>
      </c>
      <c r="AW20" s="60"/>
      <c r="AX20" s="97"/>
      <c r="AY20" s="73">
        <f>+ROUND(MAX(AY6:AY18),1)</f>
        <v>53.4</v>
      </c>
      <c r="BA20" s="94"/>
      <c r="BB20" s="73">
        <f>+ROUND(MAX(BB3:BB18),1)</f>
        <v>49.5</v>
      </c>
      <c r="BC20" s="54"/>
    </row>
    <row r="21" spans="2:56" ht="14.25" x14ac:dyDescent="0.3">
      <c r="B21" s="36" t="s">
        <v>55</v>
      </c>
      <c r="E21" s="37">
        <f>ROUND(E20,0)</f>
        <v>57</v>
      </c>
      <c r="F21" t="s">
        <v>18</v>
      </c>
      <c r="I21" s="124">
        <v>38.999999999999993</v>
      </c>
      <c r="J21" s="126" t="s">
        <v>137</v>
      </c>
      <c r="K21" s="101"/>
      <c r="L21" s="101">
        <v>27.55</v>
      </c>
      <c r="M21" s="103" t="s">
        <v>157</v>
      </c>
      <c r="N21" s="131">
        <f t="shared" ref="N21:N23" si="4">+L21-O21</f>
        <v>0.14999999999999858</v>
      </c>
      <c r="O21" s="101">
        <v>27.400000000000002</v>
      </c>
      <c r="P21" s="103" t="s">
        <v>138</v>
      </c>
      <c r="R21" s="111">
        <v>27.45</v>
      </c>
      <c r="S21" s="113" t="s">
        <v>139</v>
      </c>
      <c r="U21" s="101">
        <v>25.150000000000002</v>
      </c>
      <c r="V21" s="103" t="s">
        <v>140</v>
      </c>
      <c r="X21" s="60">
        <v>26.2</v>
      </c>
      <c r="Y21" s="68" t="s">
        <v>140</v>
      </c>
      <c r="AJ21" s="60"/>
      <c r="AK21" s="60"/>
      <c r="AL21" s="97"/>
      <c r="AO21" s="97"/>
      <c r="AP21" s="60"/>
      <c r="AQ21" s="60"/>
      <c r="AR21" s="97"/>
      <c r="AS21" s="59"/>
      <c r="AT21" s="59"/>
      <c r="AU21" s="97"/>
      <c r="AV21" s="60"/>
      <c r="AW21" s="60"/>
      <c r="AX21" s="97"/>
      <c r="BD21" s="52"/>
    </row>
    <row r="22" spans="2:56" ht="14.25" x14ac:dyDescent="0.3">
      <c r="B22" s="18"/>
      <c r="E22" s="32">
        <f>E21/100</f>
        <v>0.56999999999999995</v>
      </c>
      <c r="F22" s="18" t="s">
        <v>19</v>
      </c>
      <c r="I22" s="101">
        <v>30.399999999999995</v>
      </c>
      <c r="J22" s="103" t="s">
        <v>138</v>
      </c>
      <c r="K22" s="101"/>
      <c r="L22" s="101">
        <v>27.5</v>
      </c>
      <c r="M22" s="103" t="s">
        <v>158</v>
      </c>
      <c r="N22" s="131">
        <f t="shared" si="4"/>
        <v>-0.15000000000000213</v>
      </c>
      <c r="O22" s="101">
        <v>27.650000000000002</v>
      </c>
      <c r="P22" s="103" t="s">
        <v>139</v>
      </c>
      <c r="R22" s="111">
        <v>25.15</v>
      </c>
      <c r="S22" s="113" t="s">
        <v>140</v>
      </c>
      <c r="U22" s="101">
        <v>28.85</v>
      </c>
      <c r="V22" s="101" t="s">
        <v>125</v>
      </c>
      <c r="X22" s="60">
        <v>30.799999999999997</v>
      </c>
      <c r="Y22" s="60" t="s">
        <v>125</v>
      </c>
      <c r="AI22" s="94"/>
      <c r="AP22" s="74"/>
    </row>
    <row r="23" spans="2:56" ht="14.25" x14ac:dyDescent="0.3">
      <c r="I23" s="101">
        <v>28.749999999999996</v>
      </c>
      <c r="J23" s="103" t="s">
        <v>139</v>
      </c>
      <c r="K23" s="101"/>
      <c r="L23" s="101">
        <v>23.599999999999998</v>
      </c>
      <c r="M23" s="103" t="s">
        <v>159</v>
      </c>
      <c r="N23" s="131">
        <f t="shared" si="4"/>
        <v>-0.85000000000000142</v>
      </c>
      <c r="O23" s="101">
        <v>24.45</v>
      </c>
      <c r="P23" s="103" t="s">
        <v>140</v>
      </c>
      <c r="R23" s="111">
        <v>27.9</v>
      </c>
      <c r="S23" s="111" t="s">
        <v>125</v>
      </c>
      <c r="U23" s="101">
        <v>26.650000000000002</v>
      </c>
      <c r="V23" s="101" t="s">
        <v>141</v>
      </c>
      <c r="X23" s="60">
        <v>28.05</v>
      </c>
      <c r="Y23" s="60" t="s">
        <v>141</v>
      </c>
    </row>
    <row r="24" spans="2:56" ht="14.25" x14ac:dyDescent="0.3">
      <c r="I24" s="101">
        <v>24.049999999999997</v>
      </c>
      <c r="J24" s="103" t="s">
        <v>140</v>
      </c>
      <c r="K24" s="101"/>
      <c r="L24" s="101">
        <v>29.85</v>
      </c>
      <c r="M24" s="101" t="s">
        <v>125</v>
      </c>
      <c r="N24" s="131"/>
      <c r="O24" s="101">
        <v>29.75</v>
      </c>
      <c r="P24" s="101" t="s">
        <v>125</v>
      </c>
      <c r="R24" s="111">
        <v>26.299999999999997</v>
      </c>
      <c r="S24" s="111" t="s">
        <v>141</v>
      </c>
      <c r="U24" s="101">
        <v>30.2</v>
      </c>
      <c r="V24" s="101" t="s">
        <v>75</v>
      </c>
      <c r="X24" s="60">
        <v>32.1</v>
      </c>
      <c r="Y24" s="60" t="s">
        <v>75</v>
      </c>
      <c r="AM24" s="74"/>
    </row>
    <row r="25" spans="2:56" ht="14.25" x14ac:dyDescent="0.3">
      <c r="I25" s="101">
        <v>34.699999999999996</v>
      </c>
      <c r="J25" s="101" t="s">
        <v>125</v>
      </c>
      <c r="K25" s="101"/>
      <c r="L25" s="101">
        <v>25.549999999999997</v>
      </c>
      <c r="M25" s="101" t="s">
        <v>141</v>
      </c>
      <c r="N25" s="131"/>
      <c r="O25" s="101">
        <v>26.05</v>
      </c>
      <c r="P25" s="101" t="s">
        <v>141</v>
      </c>
      <c r="R25" s="111">
        <v>29.55</v>
      </c>
      <c r="S25" s="111" t="s">
        <v>75</v>
      </c>
      <c r="U25" s="101">
        <v>28.299999999999997</v>
      </c>
      <c r="V25" s="101" t="s">
        <v>127</v>
      </c>
      <c r="X25" s="60">
        <v>30.099999999999998</v>
      </c>
      <c r="Y25" s="60" t="s">
        <v>127</v>
      </c>
      <c r="AD25" s="74"/>
      <c r="AG25" s="74"/>
      <c r="AI25" s="97"/>
      <c r="AS25" s="56"/>
      <c r="AT25" s="56"/>
      <c r="AU25" s="97"/>
    </row>
    <row r="26" spans="2:56" ht="14.25" x14ac:dyDescent="0.3">
      <c r="I26" s="101">
        <v>26.4</v>
      </c>
      <c r="J26" s="101" t="s">
        <v>141</v>
      </c>
      <c r="K26" s="101"/>
      <c r="L26" s="101">
        <v>28.55</v>
      </c>
      <c r="M26" s="101" t="s">
        <v>127</v>
      </c>
      <c r="O26" s="101">
        <v>28.5</v>
      </c>
      <c r="P26" s="101" t="s">
        <v>127</v>
      </c>
      <c r="R26" s="111">
        <v>27.45</v>
      </c>
      <c r="S26" s="111" t="s">
        <v>127</v>
      </c>
      <c r="U26" s="101">
        <v>26.05</v>
      </c>
      <c r="V26" s="103" t="s">
        <v>142</v>
      </c>
      <c r="X26" s="60">
        <v>27.5</v>
      </c>
      <c r="Y26" s="68" t="s">
        <v>142</v>
      </c>
      <c r="AH26" s="60"/>
      <c r="AI26" s="97"/>
      <c r="AS26" s="62"/>
      <c r="AT26" s="62"/>
      <c r="AU26" s="97"/>
    </row>
    <row r="27" spans="2:56" ht="14.25" x14ac:dyDescent="0.3">
      <c r="I27" s="101">
        <v>31.75</v>
      </c>
      <c r="J27" s="101" t="s">
        <v>127</v>
      </c>
      <c r="K27" s="101"/>
      <c r="L27" s="101">
        <v>24.7</v>
      </c>
      <c r="M27" s="103" t="s">
        <v>142</v>
      </c>
      <c r="O27" s="101">
        <v>25.400000000000002</v>
      </c>
      <c r="P27" s="103" t="s">
        <v>142</v>
      </c>
      <c r="R27" s="111">
        <v>25.95</v>
      </c>
      <c r="S27" s="113" t="s">
        <v>142</v>
      </c>
      <c r="AD27" s="74"/>
      <c r="AH27" s="60"/>
      <c r="AI27" s="97"/>
      <c r="AS27" s="62"/>
      <c r="AT27" s="62"/>
      <c r="AU27" s="97"/>
    </row>
    <row r="28" spans="2:56" ht="14.25" x14ac:dyDescent="0.3">
      <c r="I28" s="101">
        <v>25.25</v>
      </c>
      <c r="J28" s="103" t="s">
        <v>142</v>
      </c>
      <c r="K28" s="101"/>
      <c r="L28" s="101">
        <v>22.85</v>
      </c>
      <c r="M28" s="103" t="s">
        <v>154</v>
      </c>
      <c r="O28" s="101">
        <v>23.9</v>
      </c>
      <c r="P28" s="103" t="s">
        <v>154</v>
      </c>
      <c r="R28" s="72">
        <f>+MAX(R10:R27)</f>
        <v>30.299999999999997</v>
      </c>
      <c r="U28" s="72">
        <f>+MAX(U7:U26)</f>
        <v>31.200000000000003</v>
      </c>
      <c r="X28" s="72">
        <f>+MAX(X7:X26)</f>
        <v>33</v>
      </c>
      <c r="AE28" s="56"/>
      <c r="AF28" s="95"/>
      <c r="AH28" s="60"/>
      <c r="AI28" s="97"/>
      <c r="AS28" s="62"/>
      <c r="AT28" s="62"/>
      <c r="AU28" s="97"/>
    </row>
    <row r="29" spans="2:56" ht="14.25" x14ac:dyDescent="0.3">
      <c r="C29" s="49"/>
      <c r="E29" s="129"/>
      <c r="I29" s="101">
        <v>23.150000000000002</v>
      </c>
      <c r="J29" s="103" t="s">
        <v>154</v>
      </c>
      <c r="K29" s="101"/>
      <c r="L29" s="72">
        <f>+MAX(L12:L28)</f>
        <v>33.049999999999997</v>
      </c>
      <c r="O29" s="72">
        <f>+MAX(O12:O28)</f>
        <v>36.199999999999996</v>
      </c>
      <c r="AE29" s="59"/>
      <c r="AF29" s="95"/>
      <c r="AH29" s="60"/>
      <c r="AI29" s="97"/>
      <c r="AM29" s="61"/>
      <c r="AS29" s="66"/>
      <c r="AT29" s="66"/>
      <c r="AU29" s="97"/>
    </row>
    <row r="30" spans="2:56" ht="14.25" x14ac:dyDescent="0.3">
      <c r="K30" s="101"/>
      <c r="AE30" s="59"/>
      <c r="AF30" s="95"/>
      <c r="AH30" s="60"/>
      <c r="AI30" s="97"/>
      <c r="AS30" s="66"/>
      <c r="AT30" s="66"/>
      <c r="AU30" s="97"/>
    </row>
    <row r="31" spans="2:56" ht="15.75" x14ac:dyDescent="0.3">
      <c r="E31" s="117"/>
      <c r="I31" s="162">
        <f>+MAX(I12:I30)</f>
        <v>47.75</v>
      </c>
      <c r="K31" s="101"/>
      <c r="AE31" s="59"/>
      <c r="AF31" s="95"/>
      <c r="AH31" s="60"/>
      <c r="AI31" s="97"/>
      <c r="AS31" s="66"/>
      <c r="AT31" s="66"/>
      <c r="AU31" s="97"/>
    </row>
    <row r="32" spans="2:56" ht="15.75" x14ac:dyDescent="0.3">
      <c r="E32" s="117"/>
      <c r="I32" s="163">
        <f>+I31-L29</f>
        <v>14.700000000000003</v>
      </c>
      <c r="K32" s="101"/>
      <c r="S32" s="110"/>
      <c r="T32" s="110"/>
      <c r="X32" s="63"/>
      <c r="Y32" s="63"/>
      <c r="AE32" s="59"/>
      <c r="AF32" s="95"/>
      <c r="AH32" s="60"/>
      <c r="AI32" s="97"/>
      <c r="AM32" s="61"/>
      <c r="AS32" s="66"/>
      <c r="AT32" s="66"/>
      <c r="AU32" s="97"/>
    </row>
    <row r="33" spans="11:47" ht="14.25" x14ac:dyDescent="0.3">
      <c r="K33" s="101"/>
      <c r="M33" s="100"/>
      <c r="N33" s="100"/>
      <c r="S33" s="111"/>
      <c r="T33" s="111"/>
      <c r="X33" s="63"/>
      <c r="Y33" s="63"/>
      <c r="AE33" s="59"/>
      <c r="AF33" s="95"/>
      <c r="AH33" s="60"/>
      <c r="AI33" s="97"/>
      <c r="AM33" s="61"/>
      <c r="AS33" s="59"/>
      <c r="AT33" s="59"/>
      <c r="AU33" s="97"/>
    </row>
    <row r="34" spans="11:47" ht="14.25" x14ac:dyDescent="0.3">
      <c r="K34" s="101"/>
      <c r="M34" s="101"/>
      <c r="N34" s="101"/>
      <c r="S34" s="111"/>
      <c r="T34" s="111"/>
      <c r="X34" s="68"/>
      <c r="Y34" s="68"/>
      <c r="AE34" s="59"/>
      <c r="AF34" s="95"/>
      <c r="AH34" s="68"/>
      <c r="AI34" s="97"/>
      <c r="AM34" s="61"/>
      <c r="AS34" s="66"/>
      <c r="AT34" s="66"/>
      <c r="AU34" s="97"/>
    </row>
    <row r="35" spans="11:47" ht="14.25" x14ac:dyDescent="0.3">
      <c r="M35" s="101"/>
      <c r="N35" s="101"/>
      <c r="S35" s="111"/>
      <c r="T35" s="111"/>
      <c r="X35" s="68"/>
      <c r="Y35" s="68"/>
      <c r="AE35" s="59"/>
      <c r="AF35" s="95"/>
      <c r="AH35" s="68"/>
      <c r="AI35" s="97"/>
      <c r="AS35" s="59"/>
      <c r="AT35" s="59"/>
      <c r="AU35" s="97"/>
    </row>
    <row r="36" spans="11:47" ht="14.25" x14ac:dyDescent="0.3">
      <c r="M36" s="101"/>
      <c r="N36" s="101"/>
      <c r="S36" s="111"/>
      <c r="T36" s="111"/>
      <c r="X36" s="68"/>
      <c r="Y36" s="68"/>
      <c r="AE36" s="59"/>
      <c r="AF36" s="95"/>
      <c r="AH36" s="68"/>
      <c r="AI36" s="97"/>
      <c r="AS36" s="59"/>
      <c r="AT36" s="59"/>
      <c r="AU36" s="97"/>
    </row>
    <row r="37" spans="11:47" ht="14.25" x14ac:dyDescent="0.3">
      <c r="M37" s="101"/>
      <c r="N37" s="101"/>
      <c r="S37" s="111"/>
      <c r="T37" s="111"/>
      <c r="X37" s="68"/>
      <c r="Y37" s="68"/>
      <c r="Z37" s="68"/>
      <c r="AE37" s="59"/>
      <c r="AF37" s="95"/>
      <c r="AH37" s="68"/>
      <c r="AI37" s="97"/>
      <c r="AS37" s="59"/>
      <c r="AT37" s="59"/>
      <c r="AU37" s="97"/>
    </row>
    <row r="38" spans="11:47" ht="14.25" x14ac:dyDescent="0.3">
      <c r="M38" s="101"/>
      <c r="N38" s="101"/>
      <c r="S38" s="111"/>
      <c r="T38" s="111"/>
      <c r="X38" s="68"/>
      <c r="Y38" s="68"/>
      <c r="Z38" s="68"/>
      <c r="AE38" s="59"/>
      <c r="AF38" s="95"/>
      <c r="AH38" s="68"/>
      <c r="AI38" s="97"/>
      <c r="AS38" s="59"/>
      <c r="AT38" s="59"/>
      <c r="AU38" s="97"/>
    </row>
    <row r="39" spans="11:47" ht="14.25" x14ac:dyDescent="0.3">
      <c r="M39" s="102"/>
      <c r="N39" s="102"/>
      <c r="S39" s="112"/>
      <c r="T39" s="112"/>
      <c r="X39" s="68"/>
      <c r="Y39" s="68"/>
      <c r="Z39" s="68"/>
      <c r="AE39" s="59"/>
      <c r="AF39" s="95"/>
      <c r="AH39" s="68"/>
      <c r="AI39" s="97"/>
    </row>
    <row r="40" spans="11:47" ht="14.25" x14ac:dyDescent="0.3">
      <c r="M40" s="102"/>
      <c r="N40" s="102"/>
      <c r="S40" s="112"/>
      <c r="T40" s="112"/>
      <c r="X40" s="68"/>
      <c r="Y40" s="68"/>
      <c r="Z40" s="68"/>
      <c r="AE40" s="59"/>
      <c r="AF40" s="95"/>
      <c r="AH40" s="60"/>
      <c r="AI40" s="97"/>
    </row>
    <row r="41" spans="11:47" ht="14.25" x14ac:dyDescent="0.3">
      <c r="M41" s="102"/>
      <c r="N41" s="102"/>
      <c r="S41" s="112"/>
      <c r="T41" s="112"/>
      <c r="X41" s="68"/>
      <c r="Y41" s="68"/>
      <c r="Z41" s="68"/>
      <c r="AE41" s="59"/>
      <c r="AF41" s="95"/>
      <c r="AH41" s="60"/>
      <c r="AI41" s="97"/>
    </row>
    <row r="42" spans="11:47" ht="14.25" x14ac:dyDescent="0.3">
      <c r="M42" s="102"/>
      <c r="N42" s="102"/>
      <c r="S42" s="112"/>
      <c r="T42" s="112"/>
      <c r="X42" s="68"/>
      <c r="Y42" s="68"/>
      <c r="Z42" s="68"/>
      <c r="AE42" s="59"/>
      <c r="AF42" s="95"/>
      <c r="AH42" s="60"/>
      <c r="AI42" s="97"/>
    </row>
    <row r="43" spans="11:47" ht="14.25" x14ac:dyDescent="0.3">
      <c r="M43" s="102"/>
      <c r="N43" s="102"/>
      <c r="S43" s="112"/>
      <c r="T43" s="112"/>
      <c r="X43" s="68"/>
      <c r="Y43" s="68"/>
      <c r="Z43" s="68"/>
      <c r="AE43" s="59"/>
      <c r="AF43" s="95"/>
      <c r="AH43" s="60"/>
      <c r="AI43" s="97"/>
    </row>
    <row r="44" spans="11:47" ht="14.25" x14ac:dyDescent="0.3">
      <c r="M44" s="103"/>
      <c r="N44" s="103"/>
      <c r="S44" s="113"/>
      <c r="T44" s="113"/>
      <c r="X44" s="60"/>
      <c r="Y44" s="60"/>
      <c r="Z44" s="60"/>
      <c r="AE44" s="59"/>
      <c r="AF44" s="95"/>
    </row>
    <row r="45" spans="11:47" ht="14.25" x14ac:dyDescent="0.3">
      <c r="M45" s="103"/>
      <c r="N45" s="103"/>
      <c r="S45" s="113"/>
      <c r="T45" s="113"/>
      <c r="X45" s="60"/>
      <c r="Y45" s="60"/>
      <c r="Z45" s="60"/>
      <c r="AE45" s="59"/>
      <c r="AF45" s="95"/>
    </row>
    <row r="46" spans="11:47" ht="14.25" x14ac:dyDescent="0.3">
      <c r="M46" s="103"/>
      <c r="N46" s="103"/>
      <c r="S46" s="113"/>
      <c r="T46" s="113"/>
      <c r="X46" s="60"/>
      <c r="Y46" s="60"/>
      <c r="Z46" s="60"/>
      <c r="AE46" s="59"/>
      <c r="AF46" s="95"/>
    </row>
    <row r="47" spans="11:47" ht="14.25" x14ac:dyDescent="0.3">
      <c r="M47" s="103"/>
      <c r="N47" s="103"/>
      <c r="S47" s="113"/>
      <c r="T47" s="113"/>
      <c r="X47" s="60"/>
      <c r="Y47" s="60"/>
      <c r="Z47" s="60"/>
      <c r="AE47" s="59"/>
      <c r="AF47" s="95"/>
    </row>
    <row r="48" spans="11:47" ht="14.25" x14ac:dyDescent="0.3">
      <c r="M48" s="103"/>
      <c r="N48" s="103"/>
      <c r="S48" s="113"/>
      <c r="T48" s="113"/>
      <c r="X48" s="68"/>
      <c r="Y48" s="68"/>
      <c r="Z48" s="68"/>
    </row>
    <row r="49" spans="13:20" ht="14.25" x14ac:dyDescent="0.3">
      <c r="M49" s="103"/>
      <c r="N49" s="103"/>
      <c r="S49" s="113"/>
      <c r="T49" s="113"/>
    </row>
    <row r="50" spans="13:20" ht="14.25" x14ac:dyDescent="0.3">
      <c r="M50" s="103"/>
      <c r="N50" s="103"/>
      <c r="S50" s="113"/>
      <c r="T50" s="113"/>
    </row>
    <row r="51" spans="13:20" ht="14.25" x14ac:dyDescent="0.3">
      <c r="M51" s="103"/>
      <c r="N51" s="103"/>
      <c r="S51" s="113"/>
      <c r="T51" s="113"/>
    </row>
    <row r="52" spans="13:20" ht="14.25" x14ac:dyDescent="0.3">
      <c r="M52" s="103"/>
      <c r="N52" s="103"/>
      <c r="S52" s="113"/>
      <c r="T52" s="113"/>
    </row>
    <row r="53" spans="13:20" ht="14.25" x14ac:dyDescent="0.3">
      <c r="M53" s="101"/>
      <c r="N53" s="101"/>
      <c r="S53" s="113"/>
      <c r="T53" s="113"/>
    </row>
    <row r="54" spans="13:20" ht="14.25" x14ac:dyDescent="0.3">
      <c r="M54" s="101"/>
      <c r="N54" s="101"/>
      <c r="S54" s="111"/>
      <c r="T54" s="111"/>
    </row>
    <row r="55" spans="13:20" ht="14.25" x14ac:dyDescent="0.3">
      <c r="M55" s="101"/>
      <c r="N55" s="101"/>
      <c r="S55" s="111"/>
      <c r="T55" s="111"/>
    </row>
    <row r="56" spans="13:20" ht="14.25" x14ac:dyDescent="0.3">
      <c r="M56" s="103"/>
      <c r="N56" s="103"/>
      <c r="S56" s="111"/>
      <c r="T56" s="111"/>
    </row>
    <row r="57" spans="13:20" ht="14.25" x14ac:dyDescent="0.3">
      <c r="M57" s="103"/>
      <c r="N57" s="103"/>
      <c r="S57" s="111"/>
      <c r="T57" s="111"/>
    </row>
    <row r="58" spans="13:20" ht="14.25" x14ac:dyDescent="0.3">
      <c r="S58" s="113"/>
      <c r="T58" s="113"/>
    </row>
  </sheetData>
  <mergeCells count="2">
    <mergeCell ref="B9:F9"/>
    <mergeCell ref="B15:F15"/>
  </mergeCells>
  <conditionalFormatting sqref="X3:X27 X29:X1048576">
    <cfRule type="cellIs" dxfId="7" priority="1" operator="greaterThan">
      <formula>32.5</formula>
    </cfRule>
  </conditionalFormatting>
  <conditionalFormatting sqref="AA7:AA19">
    <cfRule type="cellIs" dxfId="6" priority="3" operator="equal">
      <formula>34.3</formula>
    </cfRule>
  </conditionalFormatting>
  <conditionalFormatting sqref="AD7:AD19">
    <cfRule type="cellIs" dxfId="5" priority="4" operator="greaterThan">
      <formula>35</formula>
    </cfRule>
  </conditionalFormatting>
  <conditionalFormatting sqref="AG8">
    <cfRule type="cellIs" dxfId="4" priority="5" operator="greaterThan">
      <formula>36</formula>
    </cfRule>
  </conditionalFormatting>
  <conditionalFormatting sqref="AJ7:AJ8 AJ10:AJ19">
    <cfRule type="cellIs" dxfId="3" priority="7" operator="greaterThan">
      <formula>38.5</formula>
    </cfRule>
  </conditionalFormatting>
  <conditionalFormatting sqref="AJ9">
    <cfRule type="cellIs" dxfId="2" priority="6" operator="greaterThan">
      <formula>36</formula>
    </cfRule>
  </conditionalFormatting>
  <conditionalFormatting sqref="AM10">
    <cfRule type="cellIs" dxfId="1" priority="8" operator="greaterThan">
      <formula>36</formula>
    </cfRule>
  </conditionalFormatting>
  <conditionalFormatting sqref="AP7:AP8 AP10:AP19">
    <cfRule type="cellIs" dxfId="0" priority="9" operator="greaterThan">
      <formula>36</formula>
    </cfRule>
  </conditionalFormatting>
  <hyperlinks>
    <hyperlink ref="E1" r:id="rId1" xr:uid="{00000000-0004-0000-0000-000000000000}"/>
  </hyperlinks>
  <pageMargins left="0.7" right="0.7" top="0.75" bottom="0.75" header="0.3" footer="0.3"/>
  <pageSetup paperSize="9" orientation="portrait" r:id="rId2"/>
  <ignoredErrors>
    <ignoredError sqref="BB20" formulaRange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U47"/>
  <sheetViews>
    <sheetView zoomScaleNormal="100" workbookViewId="0">
      <selection activeCell="L31" sqref="L31"/>
    </sheetView>
  </sheetViews>
  <sheetFormatPr defaultRowHeight="12.75" x14ac:dyDescent="0.2"/>
  <cols>
    <col min="1" max="1" width="35.42578125" customWidth="1"/>
    <col min="2" max="5" width="11.85546875" customWidth="1"/>
    <col min="6" max="6" width="12.85546875" customWidth="1"/>
    <col min="7" max="7" width="11.85546875" customWidth="1"/>
    <col min="11" max="11" width="14.140625" customWidth="1"/>
  </cols>
  <sheetData>
    <row r="9" spans="1:7" ht="18" x14ac:dyDescent="0.25">
      <c r="A9" s="137" t="s">
        <v>36</v>
      </c>
      <c r="B9" s="138"/>
      <c r="C9" s="138"/>
      <c r="D9" s="138"/>
      <c r="E9" s="138"/>
      <c r="F9" s="138"/>
      <c r="G9" s="138"/>
    </row>
    <row r="10" spans="1:7" x14ac:dyDescent="0.2">
      <c r="F10" s="139">
        <f ca="1">NOW()</f>
        <v>46086.388978819443</v>
      </c>
      <c r="G10" s="140"/>
    </row>
    <row r="11" spans="1:7" x14ac:dyDescent="0.2">
      <c r="A11" s="4" t="s">
        <v>30</v>
      </c>
      <c r="B11" s="144">
        <v>46082</v>
      </c>
      <c r="C11" s="145"/>
      <c r="D11" s="146"/>
    </row>
    <row r="13" spans="1:7" x14ac:dyDescent="0.2">
      <c r="A13" s="4" t="s">
        <v>31</v>
      </c>
      <c r="B13" s="24">
        <v>46143</v>
      </c>
      <c r="C13" s="5" t="s">
        <v>17</v>
      </c>
      <c r="D13" s="24">
        <v>46661</v>
      </c>
    </row>
    <row r="17" spans="1:21" x14ac:dyDescent="0.2">
      <c r="A17" s="141" t="s">
        <v>46</v>
      </c>
      <c r="B17" s="142"/>
      <c r="C17" s="142"/>
      <c r="D17" s="142"/>
      <c r="E17" s="142"/>
      <c r="F17" s="142"/>
      <c r="G17" s="142"/>
    </row>
    <row r="19" spans="1:21" x14ac:dyDescent="0.2">
      <c r="A19" s="148" t="s">
        <v>1</v>
      </c>
      <c r="B19" s="148"/>
      <c r="C19" s="148"/>
      <c r="D19" s="148"/>
      <c r="E19" s="149" t="s">
        <v>27</v>
      </c>
      <c r="F19" s="149"/>
      <c r="L19" s="11"/>
      <c r="M19" s="11"/>
    </row>
    <row r="20" spans="1:21" x14ac:dyDescent="0.2">
      <c r="A20" s="147"/>
      <c r="B20" s="147"/>
      <c r="C20" s="147"/>
      <c r="D20" s="147"/>
      <c r="E20" s="150" t="s">
        <v>20</v>
      </c>
      <c r="F20" s="150"/>
      <c r="K20" s="20"/>
      <c r="L20" s="20"/>
    </row>
    <row r="21" spans="1:21" x14ac:dyDescent="0.2">
      <c r="A21" s="143" t="s">
        <v>0</v>
      </c>
      <c r="B21" s="143"/>
      <c r="C21" s="143"/>
      <c r="D21" s="143"/>
      <c r="E21" s="151">
        <f>calcola_listino!E18</f>
        <v>0.59</v>
      </c>
      <c r="F21" s="151"/>
      <c r="J21" s="7"/>
      <c r="K21" s="11"/>
      <c r="L21" s="7"/>
      <c r="M21" s="7"/>
      <c r="N21" s="30"/>
      <c r="O21" s="7"/>
      <c r="P21" s="7"/>
      <c r="Q21" s="7"/>
      <c r="R21" s="7"/>
      <c r="S21" s="7"/>
      <c r="T21" s="7"/>
      <c r="U21" s="7"/>
    </row>
    <row r="22" spans="1:21" x14ac:dyDescent="0.2">
      <c r="A22" s="143" t="s">
        <v>43</v>
      </c>
      <c r="B22" s="143"/>
      <c r="C22" s="143"/>
      <c r="D22" s="143"/>
      <c r="E22" s="151">
        <f>calcola_listino!E22</f>
        <v>0.56999999999999995</v>
      </c>
      <c r="F22" s="151"/>
      <c r="J22" s="7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">
      <c r="A23" s="1"/>
      <c r="F23" s="35"/>
      <c r="J23" s="7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">
      <c r="J24" s="7"/>
      <c r="M24" s="7"/>
    </row>
    <row r="25" spans="1:21" x14ac:dyDescent="0.2">
      <c r="A25" s="141" t="s">
        <v>59</v>
      </c>
      <c r="B25" s="142"/>
      <c r="C25" s="142"/>
      <c r="D25" s="142"/>
      <c r="E25" s="142"/>
      <c r="F25" s="142"/>
      <c r="G25" s="142"/>
    </row>
    <row r="27" spans="1:21" x14ac:dyDescent="0.2">
      <c r="A27" s="148" t="s">
        <v>1</v>
      </c>
      <c r="B27" s="148"/>
      <c r="C27" s="148"/>
      <c r="D27" s="148"/>
      <c r="E27" s="149" t="s">
        <v>62</v>
      </c>
      <c r="F27" s="149"/>
      <c r="L27" s="11"/>
      <c r="M27" s="11"/>
    </row>
    <row r="28" spans="1:21" x14ac:dyDescent="0.2">
      <c r="A28" s="147"/>
      <c r="B28" s="147"/>
      <c r="C28" s="147"/>
      <c r="D28" s="147"/>
      <c r="E28" s="150" t="s">
        <v>20</v>
      </c>
      <c r="F28" s="150"/>
      <c r="K28" s="20"/>
      <c r="L28" s="20"/>
    </row>
    <row r="29" spans="1:21" x14ac:dyDescent="0.2">
      <c r="A29" s="143" t="s">
        <v>47</v>
      </c>
      <c r="B29" s="143"/>
      <c r="C29" s="143"/>
      <c r="D29" s="143"/>
      <c r="E29" s="152" t="s">
        <v>60</v>
      </c>
      <c r="F29" s="152"/>
      <c r="J29" s="7"/>
      <c r="K29" s="11"/>
      <c r="L29" s="7"/>
      <c r="M29" s="7"/>
      <c r="N29" s="30"/>
      <c r="O29" s="7"/>
      <c r="P29" s="7"/>
      <c r="Q29" s="7"/>
      <c r="R29" s="7"/>
      <c r="S29" s="7"/>
      <c r="T29" s="7"/>
      <c r="U29" s="7"/>
    </row>
    <row r="30" spans="1:21" x14ac:dyDescent="0.2">
      <c r="A30" s="143" t="s">
        <v>48</v>
      </c>
      <c r="B30" s="143"/>
      <c r="C30" s="143"/>
      <c r="D30" s="143"/>
      <c r="E30" s="152" t="s">
        <v>61</v>
      </c>
      <c r="F30" s="152"/>
      <c r="J30" s="7"/>
      <c r="K30" s="11"/>
      <c r="L30" s="7"/>
      <c r="M30" s="7"/>
      <c r="N30" s="30"/>
      <c r="O30" s="7"/>
      <c r="P30" s="7"/>
      <c r="Q30" s="7"/>
      <c r="R30" s="7"/>
      <c r="S30" s="7"/>
      <c r="T30" s="7"/>
      <c r="U30" s="7"/>
    </row>
    <row r="31" spans="1:21" x14ac:dyDescent="0.2">
      <c r="A31" s="1"/>
      <c r="F31" s="35"/>
      <c r="J31" s="7"/>
      <c r="K31" s="11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2">
      <c r="J32" s="7"/>
    </row>
    <row r="33" spans="1:7" x14ac:dyDescent="0.2">
      <c r="A33" s="141" t="s">
        <v>5</v>
      </c>
      <c r="B33" s="142"/>
      <c r="C33" s="142"/>
      <c r="D33" s="142"/>
      <c r="E33" s="142"/>
      <c r="F33" s="142"/>
      <c r="G33" s="142"/>
    </row>
    <row r="34" spans="1:7" x14ac:dyDescent="0.2">
      <c r="B34" s="7"/>
      <c r="C34" s="7"/>
      <c r="D34" s="7"/>
      <c r="E34" s="7"/>
      <c r="F34" s="7"/>
      <c r="G34" s="7"/>
    </row>
    <row r="35" spans="1:7" x14ac:dyDescent="0.2">
      <c r="A35" s="8" t="s">
        <v>2</v>
      </c>
      <c r="B35" s="9"/>
      <c r="C35" s="9"/>
      <c r="D35" s="9"/>
      <c r="E35" s="9"/>
      <c r="F35" s="9"/>
      <c r="G35" s="9"/>
    </row>
    <row r="36" spans="1:7" x14ac:dyDescent="0.2">
      <c r="A36" s="135" t="s">
        <v>39</v>
      </c>
      <c r="B36" s="136"/>
      <c r="C36" s="136"/>
      <c r="D36" s="136"/>
      <c r="E36" s="136"/>
      <c r="F36" s="136"/>
    </row>
    <row r="37" spans="1:7" x14ac:dyDescent="0.2">
      <c r="A37" s="135" t="s">
        <v>76</v>
      </c>
      <c r="B37" s="136"/>
      <c r="C37" s="136"/>
      <c r="D37" s="136"/>
      <c r="E37" s="136"/>
      <c r="F37" s="136"/>
    </row>
    <row r="38" spans="1:7" x14ac:dyDescent="0.2">
      <c r="A38" s="135" t="s">
        <v>77</v>
      </c>
      <c r="B38" s="136"/>
      <c r="C38" s="136"/>
      <c r="D38" s="136"/>
      <c r="E38" s="136"/>
      <c r="F38" s="136"/>
    </row>
    <row r="39" spans="1:7" x14ac:dyDescent="0.2">
      <c r="A39" s="135"/>
      <c r="B39" s="136"/>
      <c r="C39" s="136"/>
      <c r="D39" s="136"/>
      <c r="E39" s="136"/>
      <c r="F39" s="136"/>
    </row>
    <row r="40" spans="1:7" x14ac:dyDescent="0.2">
      <c r="A40" s="1"/>
    </row>
    <row r="41" spans="1:7" x14ac:dyDescent="0.2">
      <c r="A41" s="1"/>
      <c r="D41" s="6" t="s">
        <v>6</v>
      </c>
    </row>
    <row r="42" spans="1:7" x14ac:dyDescent="0.2">
      <c r="A42" s="143" t="s">
        <v>0</v>
      </c>
      <c r="B42" s="143"/>
      <c r="C42" s="143"/>
      <c r="D42" s="12">
        <v>10</v>
      </c>
    </row>
    <row r="43" spans="1:7" x14ac:dyDescent="0.2">
      <c r="A43" s="143" t="s">
        <v>38</v>
      </c>
      <c r="B43" s="143"/>
      <c r="C43" s="143"/>
      <c r="D43" s="12">
        <v>15</v>
      </c>
    </row>
    <row r="44" spans="1:7" x14ac:dyDescent="0.2">
      <c r="A44" s="143" t="s">
        <v>45</v>
      </c>
      <c r="B44" s="143"/>
      <c r="C44" s="143"/>
      <c r="D44" s="12">
        <v>15</v>
      </c>
    </row>
    <row r="46" spans="1:7" x14ac:dyDescent="0.2">
      <c r="A46" s="8" t="s">
        <v>3</v>
      </c>
      <c r="B46" s="9"/>
      <c r="C46" s="9"/>
      <c r="D46" s="9"/>
      <c r="E46" s="9"/>
      <c r="F46" s="9"/>
      <c r="G46" s="9"/>
    </row>
    <row r="47" spans="1:7" x14ac:dyDescent="0.2">
      <c r="A47" s="135" t="s">
        <v>4</v>
      </c>
      <c r="B47" s="136"/>
      <c r="C47" s="136"/>
      <c r="D47" s="136"/>
      <c r="E47" s="136"/>
      <c r="F47" s="136"/>
    </row>
  </sheetData>
  <mergeCells count="30">
    <mergeCell ref="A27:D27"/>
    <mergeCell ref="A28:D28"/>
    <mergeCell ref="A29:D29"/>
    <mergeCell ref="A30:D30"/>
    <mergeCell ref="E27:F27"/>
    <mergeCell ref="E28:F28"/>
    <mergeCell ref="E29:F29"/>
    <mergeCell ref="E30:F30"/>
    <mergeCell ref="A22:D22"/>
    <mergeCell ref="A19:D19"/>
    <mergeCell ref="E19:F19"/>
    <mergeCell ref="E20:F20"/>
    <mergeCell ref="E21:F21"/>
    <mergeCell ref="E22:F22"/>
    <mergeCell ref="A47:F47"/>
    <mergeCell ref="A9:G9"/>
    <mergeCell ref="F10:G10"/>
    <mergeCell ref="A36:F36"/>
    <mergeCell ref="A39:F39"/>
    <mergeCell ref="A17:G17"/>
    <mergeCell ref="A42:C42"/>
    <mergeCell ref="A33:G33"/>
    <mergeCell ref="B11:D11"/>
    <mergeCell ref="A37:F37"/>
    <mergeCell ref="A25:G25"/>
    <mergeCell ref="A38:F38"/>
    <mergeCell ref="A43:C43"/>
    <mergeCell ref="A44:C44"/>
    <mergeCell ref="A20:D20"/>
    <mergeCell ref="A21:D21"/>
  </mergeCell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AB47"/>
  <sheetViews>
    <sheetView zoomScaleNormal="100" workbookViewId="0">
      <selection activeCell="L21" sqref="L21"/>
    </sheetView>
  </sheetViews>
  <sheetFormatPr defaultRowHeight="12.75" x14ac:dyDescent="0.2"/>
  <cols>
    <col min="1" max="1" width="35.42578125" customWidth="1"/>
    <col min="2" max="7" width="11.85546875" customWidth="1"/>
    <col min="11" max="11" width="9.7109375" customWidth="1"/>
    <col min="13" max="13" width="14.42578125" bestFit="1" customWidth="1"/>
    <col min="17" max="17" width="38.42578125" bestFit="1" customWidth="1"/>
    <col min="27" max="27" width="11.85546875" bestFit="1" customWidth="1"/>
    <col min="28" max="28" width="11" bestFit="1" customWidth="1"/>
  </cols>
  <sheetData>
    <row r="9" spans="1:11" ht="18" x14ac:dyDescent="0.25">
      <c r="A9" s="137" t="s">
        <v>7</v>
      </c>
      <c r="B9" s="138"/>
      <c r="C9" s="138"/>
      <c r="D9" s="138"/>
      <c r="E9" s="138"/>
      <c r="F9" s="138"/>
      <c r="G9" s="138"/>
    </row>
    <row r="10" spans="1:11" x14ac:dyDescent="0.2">
      <c r="F10" s="139">
        <f ca="1">NOW()</f>
        <v>46086.388978819443</v>
      </c>
      <c r="G10" s="140"/>
    </row>
    <row r="11" spans="1:11" x14ac:dyDescent="0.2">
      <c r="A11" s="4" t="s">
        <v>30</v>
      </c>
      <c r="B11" s="144">
        <v>45870</v>
      </c>
      <c r="C11" s="145"/>
      <c r="D11" s="146"/>
      <c r="K11" t="s">
        <v>28</v>
      </c>
    </row>
    <row r="12" spans="1:11" x14ac:dyDescent="0.2">
      <c r="K12" s="18" t="s">
        <v>13</v>
      </c>
    </row>
    <row r="13" spans="1:11" x14ac:dyDescent="0.2">
      <c r="A13" s="4" t="s">
        <v>31</v>
      </c>
      <c r="B13" s="24">
        <v>45870</v>
      </c>
      <c r="C13" s="5" t="s">
        <v>17</v>
      </c>
      <c r="D13" s="24">
        <v>46204</v>
      </c>
      <c r="K13" s="19">
        <f>calcola_listino!E18</f>
        <v>0.59</v>
      </c>
    </row>
    <row r="14" spans="1:11" x14ac:dyDescent="0.2">
      <c r="K14" s="19">
        <f>calcola_listino!E22</f>
        <v>0.56999999999999995</v>
      </c>
    </row>
    <row r="16" spans="1:11" ht="13.5" thickBot="1" x14ac:dyDescent="0.25"/>
    <row r="17" spans="1:21" ht="15" x14ac:dyDescent="0.25">
      <c r="A17" s="141" t="s">
        <v>11</v>
      </c>
      <c r="B17" s="142"/>
      <c r="C17" s="142"/>
      <c r="D17" s="142"/>
      <c r="E17" s="142"/>
      <c r="F17" s="142"/>
      <c r="G17" s="142"/>
      <c r="I17" s="75" t="s">
        <v>132</v>
      </c>
      <c r="J17" s="76"/>
      <c r="K17" s="76"/>
      <c r="L17" s="76"/>
      <c r="M17" s="77" t="s">
        <v>133</v>
      </c>
      <c r="N17" s="78"/>
      <c r="O17" s="78"/>
      <c r="P17" s="78"/>
      <c r="Q17" s="78"/>
      <c r="R17" s="78"/>
      <c r="S17" s="78"/>
      <c r="T17" s="78"/>
      <c r="U17" s="79"/>
    </row>
    <row r="18" spans="1:21" x14ac:dyDescent="0.2">
      <c r="I18" s="80"/>
      <c r="U18" s="81"/>
    </row>
    <row r="19" spans="1:21" x14ac:dyDescent="0.2">
      <c r="A19" s="155" t="s">
        <v>1</v>
      </c>
      <c r="B19" s="136"/>
      <c r="C19" s="136"/>
      <c r="D19" s="136"/>
      <c r="E19" s="136"/>
      <c r="F19" s="16" t="s">
        <v>12</v>
      </c>
      <c r="I19" s="80"/>
      <c r="L19" s="82"/>
      <c r="M19" s="82"/>
      <c r="U19" s="81"/>
    </row>
    <row r="20" spans="1:21" x14ac:dyDescent="0.2">
      <c r="A20" s="156"/>
      <c r="B20" s="157"/>
      <c r="C20" s="157"/>
      <c r="D20" s="157"/>
      <c r="E20" s="157"/>
      <c r="F20" s="17" t="s">
        <v>20</v>
      </c>
      <c r="I20" s="80"/>
      <c r="K20" s="18" t="s">
        <v>14</v>
      </c>
      <c r="S20" s="15"/>
      <c r="T20" s="15" t="s">
        <v>72</v>
      </c>
      <c r="U20" s="81"/>
    </row>
    <row r="21" spans="1:21" x14ac:dyDescent="0.2">
      <c r="A21" s="153" t="s">
        <v>41</v>
      </c>
      <c r="B21" s="154"/>
      <c r="C21" s="154"/>
      <c r="D21" s="154"/>
      <c r="E21" s="154"/>
      <c r="F21" s="10">
        <f>K21</f>
        <v>0.95</v>
      </c>
      <c r="I21" s="80"/>
      <c r="J21" s="7"/>
      <c r="K21" s="45">
        <f>+S21+0.1</f>
        <v>0.95</v>
      </c>
      <c r="L21" s="45">
        <f>+T21+24</f>
        <v>168</v>
      </c>
      <c r="M21" s="83" t="s">
        <v>65</v>
      </c>
      <c r="N21" s="7"/>
      <c r="O21" s="7"/>
      <c r="P21" s="7"/>
      <c r="Q21" s="7"/>
      <c r="R21" s="7"/>
      <c r="S21" s="83">
        <v>0.85</v>
      </c>
      <c r="T21" s="83">
        <v>144</v>
      </c>
      <c r="U21" s="84"/>
    </row>
    <row r="22" spans="1:21" x14ac:dyDescent="0.2">
      <c r="A22" s="153" t="s">
        <v>42</v>
      </c>
      <c r="B22" s="154"/>
      <c r="C22" s="154"/>
      <c r="D22" s="154"/>
      <c r="E22" s="154"/>
      <c r="F22" s="10">
        <f>K22</f>
        <v>0.95</v>
      </c>
      <c r="I22" s="80"/>
      <c r="J22" s="7"/>
      <c r="K22" s="43">
        <f>+S22+0.1</f>
        <v>0.95</v>
      </c>
      <c r="L22" s="43">
        <f>+T22+24</f>
        <v>168</v>
      </c>
      <c r="M22" s="83" t="s">
        <v>66</v>
      </c>
      <c r="N22" s="7"/>
      <c r="O22" s="7"/>
      <c r="P22" s="7"/>
      <c r="Q22" s="7"/>
      <c r="R22" s="7"/>
      <c r="S22" s="83">
        <v>0.85</v>
      </c>
      <c r="T22" s="83">
        <v>144</v>
      </c>
      <c r="U22" s="84"/>
    </row>
    <row r="23" spans="1:21" x14ac:dyDescent="0.2">
      <c r="I23" s="80"/>
      <c r="J23" s="7"/>
      <c r="M23" s="7"/>
      <c r="S23" s="15"/>
      <c r="T23" s="15"/>
      <c r="U23" s="81"/>
    </row>
    <row r="24" spans="1:21" x14ac:dyDescent="0.2">
      <c r="A24" s="141" t="s">
        <v>16</v>
      </c>
      <c r="B24" s="142"/>
      <c r="C24" s="142"/>
      <c r="D24" s="142"/>
      <c r="E24" s="142"/>
      <c r="F24" s="142"/>
      <c r="G24" s="142"/>
      <c r="I24" s="80"/>
      <c r="S24" s="15"/>
      <c r="T24" s="15"/>
      <c r="U24" s="81"/>
    </row>
    <row r="25" spans="1:21" x14ac:dyDescent="0.2">
      <c r="A25" s="15" t="s">
        <v>24</v>
      </c>
      <c r="B25" s="15"/>
      <c r="C25" s="15"/>
      <c r="D25" s="15"/>
      <c r="E25" s="15"/>
      <c r="F25" s="22"/>
      <c r="G25" s="14"/>
      <c r="I25" s="80"/>
      <c r="S25" s="15"/>
      <c r="T25" s="15"/>
      <c r="U25" s="81"/>
    </row>
    <row r="26" spans="1:21" x14ac:dyDescent="0.2">
      <c r="A26" s="15" t="s">
        <v>25</v>
      </c>
      <c r="B26" s="15"/>
      <c r="C26" s="15"/>
      <c r="D26" s="15"/>
      <c r="E26" s="15"/>
      <c r="F26" s="15"/>
      <c r="G26" s="14"/>
      <c r="I26" s="80"/>
      <c r="S26" s="15"/>
      <c r="T26" s="15"/>
      <c r="U26" s="81"/>
    </row>
    <row r="27" spans="1:21" x14ac:dyDescent="0.2">
      <c r="A27" s="15" t="s">
        <v>23</v>
      </c>
      <c r="B27" s="15"/>
      <c r="C27" s="15"/>
      <c r="D27" s="15"/>
      <c r="E27" s="15"/>
      <c r="F27" s="15"/>
      <c r="G27" s="14"/>
      <c r="I27" s="80"/>
      <c r="S27" s="15"/>
      <c r="T27" s="15"/>
      <c r="U27" s="81"/>
    </row>
    <row r="28" spans="1:21" x14ac:dyDescent="0.2">
      <c r="A28" s="15" t="s">
        <v>22</v>
      </c>
      <c r="B28" s="15"/>
      <c r="C28" s="15"/>
      <c r="D28" s="15"/>
      <c r="E28" s="15"/>
      <c r="F28" s="15"/>
      <c r="G28" s="14"/>
      <c r="I28" s="80"/>
      <c r="S28" s="15"/>
      <c r="T28" s="15"/>
      <c r="U28" s="81"/>
    </row>
    <row r="29" spans="1:21" x14ac:dyDescent="0.2">
      <c r="A29" s="15" t="s">
        <v>21</v>
      </c>
      <c r="B29" s="15"/>
      <c r="C29" s="15"/>
      <c r="D29" s="15"/>
      <c r="E29" s="15"/>
      <c r="F29" s="15"/>
      <c r="G29" s="14"/>
      <c r="I29" s="80"/>
      <c r="S29" s="15"/>
      <c r="T29" s="15"/>
      <c r="U29" s="81"/>
    </row>
    <row r="30" spans="1:21" x14ac:dyDescent="0.2">
      <c r="A30" s="23" t="s">
        <v>26</v>
      </c>
      <c r="B30" s="15"/>
      <c r="C30" s="15"/>
      <c r="D30" s="15"/>
      <c r="E30" s="15"/>
      <c r="F30" s="22"/>
      <c r="G30" s="14"/>
      <c r="I30" s="80"/>
      <c r="S30" s="15"/>
      <c r="T30" s="15"/>
      <c r="U30" s="81"/>
    </row>
    <row r="31" spans="1:21" x14ac:dyDescent="0.2">
      <c r="I31" s="80"/>
      <c r="S31" s="15"/>
      <c r="T31" s="15"/>
      <c r="U31" s="81"/>
    </row>
    <row r="32" spans="1:21" x14ac:dyDescent="0.2">
      <c r="A32" s="155" t="s">
        <v>1</v>
      </c>
      <c r="B32" s="136"/>
      <c r="C32" s="136"/>
      <c r="D32" s="136"/>
      <c r="E32" s="136"/>
      <c r="F32" s="21" t="s">
        <v>17</v>
      </c>
      <c r="I32" s="80"/>
      <c r="S32" s="15"/>
      <c r="T32" s="15"/>
      <c r="U32" s="81"/>
    </row>
    <row r="33" spans="1:28" x14ac:dyDescent="0.2">
      <c r="A33" s="156"/>
      <c r="B33" s="157"/>
      <c r="C33" s="157"/>
      <c r="D33" s="157"/>
      <c r="E33" s="157"/>
      <c r="F33" s="17" t="s">
        <v>20</v>
      </c>
      <c r="I33" s="80"/>
      <c r="S33" s="15" t="s">
        <v>15</v>
      </c>
      <c r="T33" s="15" t="s">
        <v>72</v>
      </c>
      <c r="U33" s="81"/>
    </row>
    <row r="34" spans="1:28" x14ac:dyDescent="0.2">
      <c r="A34" s="153" t="s">
        <v>41</v>
      </c>
      <c r="B34" s="154"/>
      <c r="C34" s="154"/>
      <c r="D34" s="154"/>
      <c r="E34" s="154"/>
      <c r="F34" s="44">
        <f>+S34+0.1</f>
        <v>0.35</v>
      </c>
      <c r="I34" s="80"/>
      <c r="K34" s="83" t="s">
        <v>68</v>
      </c>
      <c r="S34" s="15">
        <v>0.25</v>
      </c>
      <c r="T34" s="15">
        <v>144</v>
      </c>
      <c r="U34" s="81"/>
    </row>
    <row r="35" spans="1:28" x14ac:dyDescent="0.2">
      <c r="A35" s="153" t="s">
        <v>42</v>
      </c>
      <c r="B35" s="154"/>
      <c r="C35" s="154"/>
      <c r="D35" s="154"/>
      <c r="E35" s="154"/>
      <c r="F35" s="44">
        <f>+S35+0.1</f>
        <v>0.35</v>
      </c>
      <c r="I35" s="80"/>
      <c r="K35" s="83" t="s">
        <v>67</v>
      </c>
      <c r="S35" s="15">
        <v>0.25</v>
      </c>
      <c r="T35" s="15">
        <v>144</v>
      </c>
      <c r="U35" s="81"/>
    </row>
    <row r="36" spans="1:28" x14ac:dyDescent="0.2">
      <c r="A36" s="1"/>
      <c r="F36" s="13"/>
      <c r="I36" s="80"/>
      <c r="S36" s="15"/>
      <c r="T36" s="15"/>
      <c r="U36" s="81"/>
    </row>
    <row r="37" spans="1:28" x14ac:dyDescent="0.2">
      <c r="A37" s="141" t="s">
        <v>8</v>
      </c>
      <c r="B37" s="142"/>
      <c r="C37" s="142"/>
      <c r="D37" s="142"/>
      <c r="E37" s="142"/>
      <c r="F37" s="142"/>
      <c r="G37" s="142"/>
      <c r="I37" s="80"/>
      <c r="R37" s="36" t="s">
        <v>15</v>
      </c>
      <c r="S37" s="45">
        <f>+S34+0.1</f>
        <v>0.35</v>
      </c>
      <c r="T37" s="45">
        <f>+T34+24</f>
        <v>168</v>
      </c>
      <c r="U37" s="81"/>
    </row>
    <row r="38" spans="1:28" ht="13.5" thickBot="1" x14ac:dyDescent="0.25">
      <c r="A38" s="1"/>
      <c r="I38" s="85"/>
      <c r="J38" s="86"/>
      <c r="K38" s="86"/>
      <c r="L38" s="86"/>
      <c r="M38" s="86"/>
      <c r="N38" s="86"/>
      <c r="O38" s="86"/>
      <c r="P38" s="86"/>
      <c r="Q38" s="86"/>
      <c r="R38" s="87" t="s">
        <v>15</v>
      </c>
      <c r="S38" s="88">
        <f>+S35+0.1</f>
        <v>0.35</v>
      </c>
      <c r="T38" s="88">
        <f>+T35+24</f>
        <v>168</v>
      </c>
      <c r="U38" s="89"/>
    </row>
    <row r="39" spans="1:28" x14ac:dyDescent="0.2">
      <c r="A39" s="3" t="s">
        <v>1</v>
      </c>
      <c r="B39" s="6" t="s">
        <v>9</v>
      </c>
      <c r="C39" s="6" t="s">
        <v>10</v>
      </c>
    </row>
    <row r="40" spans="1:28" x14ac:dyDescent="0.2">
      <c r="A40" s="2" t="s">
        <v>0</v>
      </c>
      <c r="B40" s="12">
        <f>+T21+24</f>
        <v>168</v>
      </c>
      <c r="C40" s="12">
        <f>+B40/12</f>
        <v>14</v>
      </c>
      <c r="F40" s="7"/>
      <c r="H40" s="7"/>
    </row>
    <row r="41" spans="1:28" x14ac:dyDescent="0.2">
      <c r="A41" s="2" t="s">
        <v>43</v>
      </c>
      <c r="B41" s="12">
        <f>+T22+24</f>
        <v>168</v>
      </c>
      <c r="C41" s="12">
        <f>+B41/12</f>
        <v>14</v>
      </c>
      <c r="F41" s="7"/>
      <c r="H41" t="s">
        <v>79</v>
      </c>
      <c r="I41" t="s">
        <v>80</v>
      </c>
      <c r="J41" t="s">
        <v>81</v>
      </c>
      <c r="K41" t="s">
        <v>82</v>
      </c>
      <c r="L41" t="s">
        <v>83</v>
      </c>
      <c r="M41" t="s">
        <v>84</v>
      </c>
      <c r="N41" t="s">
        <v>85</v>
      </c>
      <c r="O41" t="s">
        <v>86</v>
      </c>
      <c r="P41" t="s">
        <v>87</v>
      </c>
      <c r="Q41" t="s">
        <v>88</v>
      </c>
      <c r="R41" t="s">
        <v>89</v>
      </c>
      <c r="S41" t="s">
        <v>90</v>
      </c>
      <c r="T41" t="s">
        <v>91</v>
      </c>
      <c r="U41" t="s">
        <v>92</v>
      </c>
      <c r="V41" t="s">
        <v>93</v>
      </c>
      <c r="W41" t="s">
        <v>94</v>
      </c>
      <c r="X41" t="s">
        <v>95</v>
      </c>
      <c r="Y41" t="s">
        <v>96</v>
      </c>
      <c r="Z41" t="s">
        <v>97</v>
      </c>
      <c r="AA41" t="s">
        <v>98</v>
      </c>
      <c r="AB41" t="s">
        <v>99</v>
      </c>
    </row>
    <row r="42" spans="1:28" x14ac:dyDescent="0.2">
      <c r="H42" t="s">
        <v>100</v>
      </c>
      <c r="I42">
        <v>51</v>
      </c>
      <c r="J42">
        <v>2531710396</v>
      </c>
      <c r="K42">
        <v>5877611003</v>
      </c>
      <c r="L42" t="s">
        <v>101</v>
      </c>
      <c r="M42">
        <v>1</v>
      </c>
      <c r="N42">
        <v>1</v>
      </c>
      <c r="O42">
        <v>3</v>
      </c>
      <c r="P42" t="s">
        <v>102</v>
      </c>
      <c r="Q42" s="47" t="s">
        <v>103</v>
      </c>
      <c r="R42" s="47">
        <v>1</v>
      </c>
      <c r="S42" s="47">
        <v>1</v>
      </c>
      <c r="T42" s="47" t="s">
        <v>104</v>
      </c>
      <c r="U42" s="47">
        <v>54622024</v>
      </c>
      <c r="V42" s="47" t="s">
        <v>105</v>
      </c>
      <c r="W42" s="47" t="s">
        <v>106</v>
      </c>
      <c r="X42" s="47"/>
      <c r="Y42" s="47" t="s">
        <v>107</v>
      </c>
      <c r="Z42" s="47"/>
      <c r="AA42" s="46">
        <v>45513</v>
      </c>
      <c r="AB42" s="46">
        <v>45869</v>
      </c>
    </row>
    <row r="43" spans="1:28" x14ac:dyDescent="0.2">
      <c r="A43" s="8" t="s">
        <v>3</v>
      </c>
      <c r="B43" s="9"/>
      <c r="C43" s="9"/>
      <c r="D43" s="9"/>
      <c r="E43" s="9"/>
      <c r="F43" s="9"/>
      <c r="G43" s="9"/>
      <c r="H43" t="s">
        <v>100</v>
      </c>
      <c r="I43">
        <v>51</v>
      </c>
      <c r="J43">
        <v>2531710396</v>
      </c>
      <c r="K43">
        <v>5877611003</v>
      </c>
      <c r="L43" t="s">
        <v>108</v>
      </c>
      <c r="M43">
        <v>3</v>
      </c>
      <c r="N43">
        <v>1</v>
      </c>
      <c r="O43">
        <v>3</v>
      </c>
      <c r="P43" t="s">
        <v>109</v>
      </c>
      <c r="Q43" t="s">
        <v>110</v>
      </c>
      <c r="R43">
        <v>1</v>
      </c>
      <c r="S43">
        <v>1</v>
      </c>
      <c r="T43" t="s">
        <v>104</v>
      </c>
      <c r="U43">
        <v>54622024</v>
      </c>
      <c r="V43" t="s">
        <v>105</v>
      </c>
      <c r="W43" t="s">
        <v>106</v>
      </c>
      <c r="Y43" t="s">
        <v>107</v>
      </c>
      <c r="AA43" s="46">
        <v>45513</v>
      </c>
      <c r="AB43" s="46">
        <v>45869</v>
      </c>
    </row>
    <row r="44" spans="1:28" x14ac:dyDescent="0.2">
      <c r="A44" s="135" t="s">
        <v>4</v>
      </c>
      <c r="B44" s="136"/>
      <c r="C44" s="136"/>
      <c r="D44" s="136"/>
      <c r="E44" s="136"/>
      <c r="F44" s="136"/>
      <c r="H44" t="s">
        <v>100</v>
      </c>
      <c r="I44">
        <v>51</v>
      </c>
      <c r="J44">
        <v>2531710396</v>
      </c>
      <c r="K44">
        <v>5877611003</v>
      </c>
      <c r="L44" t="s">
        <v>111</v>
      </c>
      <c r="M44">
        <v>4</v>
      </c>
      <c r="N44">
        <v>1</v>
      </c>
      <c r="O44">
        <v>3</v>
      </c>
      <c r="P44" t="s">
        <v>112</v>
      </c>
      <c r="Q44" s="48" t="s">
        <v>113</v>
      </c>
      <c r="R44" s="48">
        <v>1</v>
      </c>
      <c r="S44" s="48">
        <v>1</v>
      </c>
      <c r="T44" s="48" t="s">
        <v>104</v>
      </c>
      <c r="U44" s="48">
        <v>54622024</v>
      </c>
      <c r="V44" s="48" t="s">
        <v>105</v>
      </c>
      <c r="W44" s="48" t="s">
        <v>106</v>
      </c>
      <c r="X44" s="48"/>
      <c r="Y44" s="48" t="s">
        <v>107</v>
      </c>
      <c r="Z44" s="48"/>
      <c r="AA44" s="46">
        <v>45513</v>
      </c>
      <c r="AB44" s="46">
        <v>45869</v>
      </c>
    </row>
    <row r="45" spans="1:28" x14ac:dyDescent="0.2">
      <c r="H45" t="s">
        <v>100</v>
      </c>
      <c r="I45">
        <v>51</v>
      </c>
      <c r="J45">
        <v>2531710396</v>
      </c>
      <c r="K45">
        <v>5877611003</v>
      </c>
      <c r="L45" t="s">
        <v>114</v>
      </c>
      <c r="M45">
        <v>1</v>
      </c>
      <c r="N45">
        <v>1</v>
      </c>
      <c r="O45">
        <v>3</v>
      </c>
      <c r="P45" t="s">
        <v>115</v>
      </c>
      <c r="Q45" s="47" t="s">
        <v>116</v>
      </c>
      <c r="R45" s="47">
        <v>1</v>
      </c>
      <c r="S45" s="47">
        <v>2</v>
      </c>
      <c r="T45" s="47" t="s">
        <v>104</v>
      </c>
      <c r="U45" s="47">
        <v>54622024</v>
      </c>
      <c r="V45" s="47" t="s">
        <v>105</v>
      </c>
      <c r="W45" s="47"/>
      <c r="X45" s="47" t="s">
        <v>106</v>
      </c>
      <c r="Y45" s="47"/>
      <c r="Z45" s="47" t="s">
        <v>117</v>
      </c>
      <c r="AA45" s="46">
        <v>45513</v>
      </c>
      <c r="AB45" s="46">
        <v>45869</v>
      </c>
    </row>
    <row r="46" spans="1:28" x14ac:dyDescent="0.2">
      <c r="H46" t="s">
        <v>100</v>
      </c>
      <c r="I46">
        <v>51</v>
      </c>
      <c r="J46">
        <v>2531710396</v>
      </c>
      <c r="K46">
        <v>5877611003</v>
      </c>
      <c r="L46" t="s">
        <v>118</v>
      </c>
      <c r="M46">
        <v>3</v>
      </c>
      <c r="N46">
        <v>1</v>
      </c>
      <c r="O46">
        <v>3</v>
      </c>
      <c r="P46" t="s">
        <v>119</v>
      </c>
      <c r="Q46" t="s">
        <v>120</v>
      </c>
      <c r="R46">
        <v>1</v>
      </c>
      <c r="S46">
        <v>2</v>
      </c>
      <c r="T46" t="s">
        <v>104</v>
      </c>
      <c r="U46">
        <v>54622024</v>
      </c>
      <c r="V46" t="s">
        <v>105</v>
      </c>
      <c r="X46" t="s">
        <v>106</v>
      </c>
      <c r="Z46" t="s">
        <v>117</v>
      </c>
      <c r="AA46" s="46">
        <v>45513</v>
      </c>
      <c r="AB46" s="46">
        <v>45869</v>
      </c>
    </row>
    <row r="47" spans="1:28" x14ac:dyDescent="0.2">
      <c r="H47" t="s">
        <v>100</v>
      </c>
      <c r="I47">
        <v>51</v>
      </c>
      <c r="J47">
        <v>2531710396</v>
      </c>
      <c r="K47">
        <v>5877611003</v>
      </c>
      <c r="L47" t="s">
        <v>121</v>
      </c>
      <c r="M47">
        <v>4</v>
      </c>
      <c r="N47">
        <v>1</v>
      </c>
      <c r="O47">
        <v>3</v>
      </c>
      <c r="P47" t="s">
        <v>122</v>
      </c>
      <c r="Q47" s="48" t="s">
        <v>123</v>
      </c>
      <c r="R47" s="48">
        <v>1</v>
      </c>
      <c r="S47" s="48">
        <v>2</v>
      </c>
      <c r="T47" s="48" t="s">
        <v>104</v>
      </c>
      <c r="U47" s="48">
        <v>54622024</v>
      </c>
      <c r="V47" s="48" t="s">
        <v>105</v>
      </c>
      <c r="W47" s="48"/>
      <c r="X47" s="48" t="s">
        <v>106</v>
      </c>
      <c r="Y47" s="48"/>
      <c r="Z47" s="48" t="s">
        <v>117</v>
      </c>
      <c r="AA47" s="46">
        <v>45513</v>
      </c>
      <c r="AB47" s="46">
        <v>45869</v>
      </c>
    </row>
  </sheetData>
  <mergeCells count="15">
    <mergeCell ref="A37:G37"/>
    <mergeCell ref="B11:D11"/>
    <mergeCell ref="A44:F44"/>
    <mergeCell ref="A24:G24"/>
    <mergeCell ref="A19:E19"/>
    <mergeCell ref="A20:E20"/>
    <mergeCell ref="A32:E32"/>
    <mergeCell ref="A33:E33"/>
    <mergeCell ref="A34:E34"/>
    <mergeCell ref="A35:E35"/>
    <mergeCell ref="A9:G9"/>
    <mergeCell ref="F10:G10"/>
    <mergeCell ref="A17:G17"/>
    <mergeCell ref="A21:E21"/>
    <mergeCell ref="A22:E22"/>
  </mergeCells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U24"/>
  <sheetViews>
    <sheetView zoomScaleNormal="100" workbookViewId="0">
      <selection activeCell="B11" sqref="A11:G22"/>
    </sheetView>
  </sheetViews>
  <sheetFormatPr defaultRowHeight="12.75" x14ac:dyDescent="0.2"/>
  <cols>
    <col min="1" max="1" width="35.42578125" customWidth="1"/>
    <col min="2" max="4" width="14.42578125" customWidth="1"/>
    <col min="5" max="5" width="8.85546875" customWidth="1"/>
    <col min="6" max="6" width="3.85546875" customWidth="1"/>
    <col min="7" max="7" width="11.85546875" customWidth="1"/>
    <col min="9" max="9" width="13.28515625" bestFit="1" customWidth="1"/>
    <col min="10" max="10" width="10.42578125" bestFit="1" customWidth="1"/>
    <col min="11" max="11" width="14.140625" customWidth="1"/>
  </cols>
  <sheetData>
    <row r="9" spans="1:9" ht="18" x14ac:dyDescent="0.25">
      <c r="A9" s="137" t="s">
        <v>29</v>
      </c>
      <c r="B9" s="138"/>
      <c r="C9" s="138"/>
      <c r="D9" s="138"/>
      <c r="E9" s="138"/>
      <c r="F9" s="138"/>
      <c r="G9" s="138"/>
    </row>
    <row r="10" spans="1:9" x14ac:dyDescent="0.2">
      <c r="F10" s="139">
        <f ca="1">NOW()</f>
        <v>46086.388978819443</v>
      </c>
      <c r="G10" s="139"/>
    </row>
    <row r="11" spans="1:9" x14ac:dyDescent="0.2">
      <c r="A11" s="4" t="s">
        <v>30</v>
      </c>
      <c r="B11" s="144">
        <f>LISTINO_RETAIL!B11</f>
        <v>46082</v>
      </c>
      <c r="C11" s="145"/>
      <c r="D11" s="146"/>
    </row>
    <row r="13" spans="1:9" x14ac:dyDescent="0.2">
      <c r="A13" s="4" t="s">
        <v>31</v>
      </c>
      <c r="B13" s="24">
        <f>LISTINO_RETAIL!B13</f>
        <v>46143</v>
      </c>
      <c r="C13" s="5" t="s">
        <v>17</v>
      </c>
      <c r="D13" s="24">
        <f>LISTINO_RETAIL!D13</f>
        <v>46661</v>
      </c>
    </row>
    <row r="14" spans="1:9" x14ac:dyDescent="0.2">
      <c r="I14" s="42" t="s">
        <v>69</v>
      </c>
    </row>
    <row r="15" spans="1:9" x14ac:dyDescent="0.2">
      <c r="A15" s="122" t="s">
        <v>149</v>
      </c>
      <c r="B15" s="161" t="s">
        <v>160</v>
      </c>
      <c r="C15" s="161"/>
      <c r="D15" s="161"/>
    </row>
    <row r="16" spans="1:9" x14ac:dyDescent="0.2">
      <c r="I16" t="s">
        <v>58</v>
      </c>
    </row>
    <row r="17" spans="1:21" x14ac:dyDescent="0.2">
      <c r="A17" s="141" t="s">
        <v>148</v>
      </c>
      <c r="B17" s="142"/>
      <c r="C17" s="142"/>
      <c r="D17" s="142"/>
      <c r="E17" s="142"/>
      <c r="F17" s="142"/>
      <c r="G17" s="142"/>
      <c r="I17" s="15" t="s">
        <v>71</v>
      </c>
    </row>
    <row r="19" spans="1:21" x14ac:dyDescent="0.2">
      <c r="A19" s="123" t="s">
        <v>1</v>
      </c>
      <c r="B19" s="107"/>
      <c r="C19" s="107"/>
      <c r="D19" s="16" t="s">
        <v>27</v>
      </c>
      <c r="L19" s="11"/>
      <c r="M19" s="11"/>
    </row>
    <row r="20" spans="1:21" x14ac:dyDescent="0.2">
      <c r="A20" s="108"/>
      <c r="B20" s="109"/>
      <c r="C20" s="109"/>
      <c r="D20" s="17" t="s">
        <v>20</v>
      </c>
      <c r="K20" s="20"/>
      <c r="L20" s="20"/>
    </row>
    <row r="21" spans="1:21" x14ac:dyDescent="0.2">
      <c r="A21" s="158" t="s">
        <v>150</v>
      </c>
      <c r="B21" s="159"/>
      <c r="C21" s="160"/>
      <c r="D21" s="26">
        <f>calcola_listino!E12</f>
        <v>0.54</v>
      </c>
      <c r="I21" s="25"/>
      <c r="J21" s="7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">
      <c r="J22" s="7"/>
      <c r="M22" s="7"/>
    </row>
    <row r="23" spans="1:21" x14ac:dyDescent="0.2">
      <c r="A23" s="1" t="s">
        <v>151</v>
      </c>
      <c r="J23" s="7"/>
    </row>
    <row r="24" spans="1:21" x14ac:dyDescent="0.2">
      <c r="A24" s="1" t="s">
        <v>152</v>
      </c>
    </row>
  </sheetData>
  <mergeCells count="6">
    <mergeCell ref="B11:D11"/>
    <mergeCell ref="A9:G9"/>
    <mergeCell ref="F10:G10"/>
    <mergeCell ref="A17:G17"/>
    <mergeCell ref="A21:C21"/>
    <mergeCell ref="B15:D15"/>
  </mergeCell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calcola_listino</vt:lpstr>
      <vt:lpstr>LISTINO_RETAIL</vt:lpstr>
      <vt:lpstr>LISTINO_PLACET</vt:lpstr>
      <vt:lpstr>LISTINO_RESELLER</vt:lpstr>
      <vt:lpstr>LISTINO_PLACET!Area_stampa</vt:lpstr>
      <vt:lpstr>LISTINO_PLACET!Print_Area</vt:lpstr>
      <vt:lpstr>LISTINO_RESELLER!Print_Area</vt:lpstr>
      <vt:lpstr>LISTINO_RETAIL!Print_Area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Cristina Leoni</cp:lastModifiedBy>
  <cp:lastPrinted>2026-02-27T11:12:42Z</cp:lastPrinted>
  <dcterms:created xsi:type="dcterms:W3CDTF">1996-11-05T10:16:36Z</dcterms:created>
  <dcterms:modified xsi:type="dcterms:W3CDTF">2026-03-05T08:20:10Z</dcterms:modified>
</cp:coreProperties>
</file>